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kapitulácia stavby" sheetId="1" r:id="rId1"/>
    <sheet name="1 - Bardejov - ulica Dlhý..." sheetId="2" r:id="rId2"/>
    <sheet name="2 - Výsadba rastlín v str..." sheetId="3" r:id="rId3"/>
    <sheet name="3 -  Bardejov - ulica Kom..." sheetId="4" r:id="rId4"/>
    <sheet name="4 - Bardejov - ulica Topl..." sheetId="5" r:id="rId5"/>
    <sheet name="5 - Bardejov - ulica Topl..." sheetId="6" r:id="rId6"/>
    <sheet name="6 - Bardejov - ulica Kutu..." sheetId="7" r:id="rId7"/>
    <sheet name="7 - Bardejov - ulica Kutu..." sheetId="8" r:id="rId8"/>
    <sheet name="8 -  Bardejov - ulica Pod..." sheetId="9" r:id="rId9"/>
    <sheet name="9 - Bardejov - ulica Pod ..." sheetId="10" r:id="rId10"/>
    <sheet name="10 - Bardejov - ulica Top..." sheetId="11" r:id="rId11"/>
    <sheet name="11 -  Bardejov - ZS Barto..." sheetId="12" r:id="rId12"/>
  </sheets>
  <definedNames>
    <definedName name="_xlnm._FilterDatabase" localSheetId="1" hidden="1">'1 - Bardejov - ulica Dlhý...'!$C$118:$K$148</definedName>
    <definedName name="_xlnm._FilterDatabase" localSheetId="10" hidden="1">'10 - Bardejov - ulica Top...'!$C$118:$K$146</definedName>
    <definedName name="_xlnm._FilterDatabase" localSheetId="11" hidden="1">'11 -  Bardejov - ZS Barto...'!$C$117:$K$142</definedName>
    <definedName name="_xlnm._FilterDatabase" localSheetId="2" hidden="1">'2 - Výsadba rastlín v str...'!$C$118:$K$142</definedName>
    <definedName name="_xlnm._FilterDatabase" localSheetId="3" hidden="1">'3 -  Bardejov - ulica Kom...'!$C$118:$K$153</definedName>
    <definedName name="_xlnm._FilterDatabase" localSheetId="4" hidden="1">'4 - Bardejov - ulica Topl...'!$C$118:$K$147</definedName>
    <definedName name="_xlnm._FilterDatabase" localSheetId="5" hidden="1">'5 - Bardejov - ulica Topl...'!$C$118:$K$141</definedName>
    <definedName name="_xlnm._FilterDatabase" localSheetId="6" hidden="1">'6 - Bardejov - ulica Kutu...'!$C$118:$K$134</definedName>
    <definedName name="_xlnm._FilterDatabase" localSheetId="7" hidden="1">'7 - Bardejov - ulica Kutu...'!$C$118:$K$145</definedName>
    <definedName name="_xlnm._FilterDatabase" localSheetId="8" hidden="1">'8 -  Bardejov - ulica Pod...'!$C$117:$K$142</definedName>
    <definedName name="_xlnm._FilterDatabase" localSheetId="9" hidden="1">'9 - Bardejov - ulica Pod ...'!$C$118:$K$149</definedName>
    <definedName name="_xlnm.Print_Titles" localSheetId="1">'1 - Bardejov - ulica Dlhý...'!$118:$118</definedName>
    <definedName name="_xlnm.Print_Titles" localSheetId="10">'10 - Bardejov - ulica Top...'!$118:$118</definedName>
    <definedName name="_xlnm.Print_Titles" localSheetId="11">'11 -  Bardejov - ZS Barto...'!$117:$117</definedName>
    <definedName name="_xlnm.Print_Titles" localSheetId="2">'2 - Výsadba rastlín v str...'!$118:$118</definedName>
    <definedName name="_xlnm.Print_Titles" localSheetId="3">'3 -  Bardejov - ulica Kom...'!$118:$118</definedName>
    <definedName name="_xlnm.Print_Titles" localSheetId="4">'4 - Bardejov - ulica Topl...'!$118:$118</definedName>
    <definedName name="_xlnm.Print_Titles" localSheetId="5">'5 - Bardejov - ulica Topl...'!$118:$118</definedName>
    <definedName name="_xlnm.Print_Titles" localSheetId="6">'6 - Bardejov - ulica Kutu...'!$118:$118</definedName>
    <definedName name="_xlnm.Print_Titles" localSheetId="7">'7 - Bardejov - ulica Kutu...'!$118:$118</definedName>
    <definedName name="_xlnm.Print_Titles" localSheetId="8">'8 -  Bardejov - ulica Pod...'!$117:$117</definedName>
    <definedName name="_xlnm.Print_Titles" localSheetId="9">'9 - Bardejov - ulica Pod ...'!$118:$118</definedName>
    <definedName name="_xlnm.Print_Titles" localSheetId="0">'Rekapitulácia stavby'!$92:$92</definedName>
    <definedName name="_xlnm.Print_Area" localSheetId="1">'1 - Bardejov - ulica Dlhý...'!$C$4:$J$76,'1 - Bardejov - ulica Dlhý...'!$C$82:$J$100,'1 - Bardejov - ulica Dlhý...'!$C$106:$J$148</definedName>
    <definedName name="_xlnm.Print_Area" localSheetId="10">'10 - Bardejov - ulica Top...'!$C$4:$J$76,'10 - Bardejov - ulica Top...'!$C$82:$J$100,'10 - Bardejov - ulica Top...'!$C$106:$J$146</definedName>
    <definedName name="_xlnm.Print_Area" localSheetId="11">'11 -  Bardejov - ZS Barto...'!$C$4:$J$76,'11 -  Bardejov - ZS Barto...'!$C$82:$J$99,'11 -  Bardejov - ZS Barto...'!$C$105:$J$142</definedName>
    <definedName name="_xlnm.Print_Area" localSheetId="2">'2 - Výsadba rastlín v str...'!$C$4:$J$76,'2 - Výsadba rastlín v str...'!$C$82:$J$100,'2 - Výsadba rastlín v str...'!$C$106:$J$142</definedName>
    <definedName name="_xlnm.Print_Area" localSheetId="3">'3 -  Bardejov - ulica Kom...'!$C$4:$J$76,'3 -  Bardejov - ulica Kom...'!$C$82:$J$100,'3 -  Bardejov - ulica Kom...'!$C$106:$J$153</definedName>
    <definedName name="_xlnm.Print_Area" localSheetId="4">'4 - Bardejov - ulica Topl...'!$C$4:$J$76,'4 - Bardejov - ulica Topl...'!$C$82:$J$100,'4 - Bardejov - ulica Topl...'!$C$106:$J$147</definedName>
    <definedName name="_xlnm.Print_Area" localSheetId="5">'5 - Bardejov - ulica Topl...'!$C$4:$J$76,'5 - Bardejov - ulica Topl...'!$C$82:$J$100,'5 - Bardejov - ulica Topl...'!$C$106:$J$141</definedName>
    <definedName name="_xlnm.Print_Area" localSheetId="6">'6 - Bardejov - ulica Kutu...'!$C$4:$J$76,'6 - Bardejov - ulica Kutu...'!$C$82:$J$100,'6 - Bardejov - ulica Kutu...'!$C$106:$J$134</definedName>
    <definedName name="_xlnm.Print_Area" localSheetId="7">'7 - Bardejov - ulica Kutu...'!$C$4:$J$76,'7 - Bardejov - ulica Kutu...'!$C$82:$J$100,'7 - Bardejov - ulica Kutu...'!$C$106:$J$145</definedName>
    <definedName name="_xlnm.Print_Area" localSheetId="8">'8 -  Bardejov - ulica Pod...'!$C$4:$J$76,'8 -  Bardejov - ulica Pod...'!$C$82:$J$99,'8 -  Bardejov - ulica Pod...'!$C$105:$J$142</definedName>
    <definedName name="_xlnm.Print_Area" localSheetId="9">'9 - Bardejov - ulica Pod ...'!$C$4:$J$76,'9 - Bardejov - ulica Pod ...'!$C$82:$J$100,'9 - Bardejov - ulica Pod ...'!$C$106:$J$149</definedName>
    <definedName name="_xlnm.Print_Area" localSheetId="0">'Rekapitulácia stavby'!$D$4:$AO$76,'Rekapitulácia stavby'!$C$82:$AQ$106</definedName>
  </definedNames>
  <calcPr fullCalcOnLoad="1"/>
</workbook>
</file>

<file path=xl/sharedStrings.xml><?xml version="1.0" encoding="utf-8"?>
<sst xmlns="http://schemas.openxmlformats.org/spreadsheetml/2006/main" count="5136" uniqueCount="351">
  <si>
    <t>Export Komplet</t>
  </si>
  <si>
    <t/>
  </si>
  <si>
    <t>2.0</t>
  </si>
  <si>
    <t>False</t>
  </si>
  <si>
    <t>{60bb5460-0cd0-4a0f-9d85-ce309018e461}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</si>
  <si>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</si>
  <si>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</si>
  <si>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</si>
  <si>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</si>
  <si>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</si>
  <si>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</si>
  <si>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</si>
  <si>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</si>
  <si>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</si>
  <si>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</si>
  <si>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Adaptačné opatrenia na klimatické zmeny</t>
  </si>
  <si>
    <t>JKSO:</t>
  </si>
  <si>
    <t>KS:</t>
  </si>
  <si>
    <t>Miesto:</t>
  </si>
  <si>
    <t>Bardejov</t>
  </si>
  <si>
    <t>Dátum:</t>
  </si>
  <si>
    <t>14. 6. 2021</t>
  </si>
  <si>
    <t>Objednávateľ:</t>
  </si>
  <si>
    <t>IČO:</t>
  </si>
  <si>
    <t>Mesto Bardejov</t>
  </si>
  <si>
    <t>IČ DPH:</t>
  </si>
  <si>
    <t>Zhotoviteľ:</t>
  </si>
  <si>
    <t>Vyplň údaj</t>
  </si>
  <si>
    <t>Projektant:</t>
  </si>
  <si>
    <t>Dr.Ing.Peter Demčko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</si>
  <si>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</si>
  <si>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</si>
  <si>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</si>
  <si>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</si>
  <si>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</si>
  <si>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</si>
  <si>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</si>
  <si>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</si>
  <si>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</si>
  <si>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</si>
  <si>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</si>
  <si>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</si>
  <si>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</si>
  <si>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</si>
  <si>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</si>
  <si>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</si>
  <si>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</si>
  <si>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</si>
  <si>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</si>
  <si>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</si>
  <si>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</si>
  <si>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</si>
  <si>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</si>
  <si>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</si>
  <si>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</si>
  <si>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</si>
  <si>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</si>
  <si>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</si>
  <si>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</si>
  <si>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</si>
  <si>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</si>
  <si>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</si>
  <si>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</si>
  <si>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</si>
  <si>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</si>
  <si>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</si>
  <si>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</si>
  <si>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</si>
  <si>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</si>
  <si>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</si>
  <si>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</si>
  <si>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</si>
  <si>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</si>
  <si>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</si>
  <si>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</si>
  <si>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</si>
  <si>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</si>
  <si>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</si>
  <si>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</si>
  <si>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</si>
  <si>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Bardejov - ulica Dlhý rad - doprovodná alej pri parkovisku pred OU</t>
  </si>
  <si>
    <t>STA</t>
  </si>
  <si>
    <t>{bd19d964-19b8-4e38-a9ba-8d270c1afb86}</t>
  </si>
  <si>
    <t>2</t>
  </si>
  <si>
    <t>Výsadba rastlín v stredovom deliacom vegetačnom páse, Bardejov - Komenského ulica</t>
  </si>
  <si>
    <t>{8e8df43c-7b24-4c8d-bb6d-867f82183fea}</t>
  </si>
  <si>
    <t>3</t>
  </si>
  <si>
    <t xml:space="preserve"> Bardejov - ulica Komenského - solitérne a skupinové stromy </t>
  </si>
  <si>
    <t>{fe5b90d9-18a1-44f8-8dea-d22a2f818ed4}</t>
  </si>
  <si>
    <t>4</t>
  </si>
  <si>
    <t>Bardejov - ulica Toplianska - areál letného kúpaliska - skupina stromov</t>
  </si>
  <si>
    <t>{6d9825da-6aa0-4554-a270-909b8e528ba4}</t>
  </si>
  <si>
    <t>5</t>
  </si>
  <si>
    <t>Bardejov - ulica Toplianska - areál letného kúpaliska - vertikálne vegetačné prvky</t>
  </si>
  <si>
    <t>{a5c60ee2-c028-4e70-813a-df90d8592865}</t>
  </si>
  <si>
    <t>6</t>
  </si>
  <si>
    <t>Bardejov - ulica Kutuzovova - Kvitnúca lúka</t>
  </si>
  <si>
    <t>{63218928-36a8-4078-86a1-945a9c5dc179}</t>
  </si>
  <si>
    <t>7</t>
  </si>
  <si>
    <t xml:space="preserve">Bardejov - ulica Kutuzovova - výsadba skupiny stromov </t>
  </si>
  <si>
    <t>{df0e6d16-c500-4d3b-8a6a-e146d381f542}</t>
  </si>
  <si>
    <t>8</t>
  </si>
  <si>
    <t xml:space="preserve"> Bardejov - ulica Pod Vinbargom - doprovodná alej</t>
  </si>
  <si>
    <t>{6143c2bf-848e-412f-ba6c-20d977c66777}</t>
  </si>
  <si>
    <t>9</t>
  </si>
  <si>
    <t>Bardejov - ulica Pod Vinbargom - výsadba stromov</t>
  </si>
  <si>
    <t>{1d819ea0-54b1-4683-98ea-442b8e66975a}</t>
  </si>
  <si>
    <t>10</t>
  </si>
  <si>
    <t>Bardejov - ulica Toplianska - vegetačné plochy</t>
  </si>
  <si>
    <t>{a40fbb14-6fcd-4f1d-b60c-71d551730737}</t>
  </si>
  <si>
    <t>11</t>
  </si>
  <si>
    <t xml:space="preserve"> Bardejov - ZS Bartolomeja Krpelca - Náučná záhrada</t>
  </si>
  <si>
    <t>{af2e1ed4-713f-46bd-9f7d-bea5c75b7be9}</t>
  </si>
  <si>
    <t>KRYCÍ LIST ROZPOČTU</t>
  </si>
  <si>
    <t>Objekt:</t>
  </si>
  <si>
    <t>1 - Bardejov - ulica Dlhý rad - doprovodná alej pri parkovisku pred OU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</si>
  <si>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</si>
  <si>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</si>
  <si>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</si>
  <si>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</si>
  <si>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</si>
  <si>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</si>
  <si>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</si>
  <si>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</si>
  <si>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</si>
  <si>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</si>
  <si>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</si>
  <si>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</si>
  <si>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</si>
  <si>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</si>
  <si>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</si>
  <si>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</si>
  <si>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</si>
  <si>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</si>
  <si>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</si>
  <si>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</si>
  <si>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</si>
  <si>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</si>
  <si>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</si>
  <si>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</si>
  <si>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</si>
  <si>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183101215</t>
  </si>
  <si>
    <t>Hĺbenie jamiek pre výsadbu v hornine 1 až 4 s výmenou pôdy do 50% v rovine alebo na svahu do 1:5 objemu nad 0, 125 do 0,40 m3-listnaté stromy</t>
  </si>
  <si>
    <t>ks</t>
  </si>
  <si>
    <t>183205111</t>
  </si>
  <si>
    <t>Založenie záhonu na svahu nad 1:5 do 1:2 rovine alebo na svahu do 1:5 v hornine 1 až 2</t>
  </si>
  <si>
    <t>m2</t>
  </si>
  <si>
    <t>183403122</t>
  </si>
  <si>
    <t>Obrobenie pôdy rigolovaním v rovine alebo na svahu do 1:5 hĺbky nad 400 mm</t>
  </si>
  <si>
    <t>183403153</t>
  </si>
  <si>
    <t>Obrobenie pôdy hrabaním v rovine alebo na svahu do 1:5</t>
  </si>
  <si>
    <t>184102114</t>
  </si>
  <si>
    <t>Výsadba dreviny s balom v rovine alebo na svahu do 1:5, priemer balu nad 400 do 500 mm-listnaté stromy</t>
  </si>
  <si>
    <t>M</t>
  </si>
  <si>
    <t>0260266032211</t>
  </si>
  <si>
    <t>Javor poľný-Acer campestre "Elsrijk", ZB, obvod km. 12-14 cm</t>
  </si>
  <si>
    <t>12</t>
  </si>
  <si>
    <t>184202112</t>
  </si>
  <si>
    <t>Zakotvenie dreviny troma a viac kolmi pri priemere kolov do 100 mm pri dľžke kolov do 2 m do 3 m</t>
  </si>
  <si>
    <t>14</t>
  </si>
  <si>
    <t>05200001</t>
  </si>
  <si>
    <t>Drevený kôl ku stromu, dĺžka do 2 m</t>
  </si>
  <si>
    <t>16</t>
  </si>
  <si>
    <t>184801121</t>
  </si>
  <si>
    <t>Ošetrenie vysadených drevín solitérnych, v rovine alebo na svahu do 1:5</t>
  </si>
  <si>
    <t>18</t>
  </si>
  <si>
    <t>1813011051</t>
  </si>
  <si>
    <t>Rozprestretie ornice v rovine, plocha do 500 m2,hr. do 300 mm-misy okolo stromov</t>
  </si>
  <si>
    <t>184921111</t>
  </si>
  <si>
    <t>Položenie mulčovacej textílie v rovine alebo na svahu do 1:5</t>
  </si>
  <si>
    <t>22</t>
  </si>
  <si>
    <t>6936590000</t>
  </si>
  <si>
    <t>Mulčovacia textília 1,6m x 100m čierna 50g/m2, NT 50 BK 16 100 Agrotex</t>
  </si>
  <si>
    <t>bal.</t>
  </si>
  <si>
    <t>24</t>
  </si>
  <si>
    <t>13</t>
  </si>
  <si>
    <t>000708</t>
  </si>
  <si>
    <t>Kotviaca páska k stromom PP š20mm / dl 50 m</t>
  </si>
  <si>
    <t>bal</t>
  </si>
  <si>
    <t>26</t>
  </si>
  <si>
    <t>000673</t>
  </si>
  <si>
    <t>Textília jutová pásy 15cm/dl 25 m</t>
  </si>
  <si>
    <t>28</t>
  </si>
  <si>
    <t>15</t>
  </si>
  <si>
    <t>1849211112</t>
  </si>
  <si>
    <t>Položenie drenážneho potrubia pr. 80 mm v rovine alebo na svahu do 1:5  -listnaté stromy</t>
  </si>
  <si>
    <t>m</t>
  </si>
  <si>
    <t>30</t>
  </si>
  <si>
    <t>18492111121</t>
  </si>
  <si>
    <t>Drenážne potrubia pr. 80 mm -stromy, 2,5 m/strom</t>
  </si>
  <si>
    <t>32</t>
  </si>
  <si>
    <t>17</t>
  </si>
  <si>
    <t>184921116</t>
  </si>
  <si>
    <t>Položenie mulčovacej kôry v rovine alebo na svahu do 1:5</t>
  </si>
  <si>
    <t>34</t>
  </si>
  <si>
    <t>0554151000</t>
  </si>
  <si>
    <t>Mulčovacia kôra-misy okolo stromov</t>
  </si>
  <si>
    <t>l</t>
  </si>
  <si>
    <t>36</t>
  </si>
  <si>
    <t>19</t>
  </si>
  <si>
    <t>184921240</t>
  </si>
  <si>
    <t>Mulčovanie záhonu štrkom alebo štrkodrvou hr. vrstvy nad 50 do 100 mm v rovine alebo na svahu do 1:5-zvyšná plocha okrem mís</t>
  </si>
  <si>
    <t>38</t>
  </si>
  <si>
    <t>583410003400</t>
  </si>
  <si>
    <t>Kamenivo drvené hrubé frakcia 22-63 mm, STN EN 13242 + A1-zvšná plocha okrem mís</t>
  </si>
  <si>
    <t>t</t>
  </si>
  <si>
    <t>40</t>
  </si>
  <si>
    <t>21</t>
  </si>
  <si>
    <t>185802114</t>
  </si>
  <si>
    <t>Hnojenie pôdy v rovine alebo na svahu do 1:5 umelým hnojivom</t>
  </si>
  <si>
    <t>42</t>
  </si>
  <si>
    <t>251910000100</t>
  </si>
  <si>
    <t>Hnojivo záhradné Cererit bezchloridové granulované balené</t>
  </si>
  <si>
    <t>44</t>
  </si>
  <si>
    <t>23</t>
  </si>
  <si>
    <t>185851111</t>
  </si>
  <si>
    <t>Dovoz vody pre zálievku rastlín na vzdialenosť do 6000 m</t>
  </si>
  <si>
    <t>m3</t>
  </si>
  <si>
    <t>46</t>
  </si>
  <si>
    <t>103640000100</t>
  </si>
  <si>
    <t>Zemina pre terénne úpravy - ornica</t>
  </si>
  <si>
    <t>48</t>
  </si>
  <si>
    <t>25</t>
  </si>
  <si>
    <t>103110000200</t>
  </si>
  <si>
    <t>Zemina kompostová pre okrasné dreviny</t>
  </si>
  <si>
    <t>50</t>
  </si>
  <si>
    <t>99</t>
  </si>
  <si>
    <t xml:space="preserve">Presun hmôt HSV   </t>
  </si>
  <si>
    <t>998231311</t>
  </si>
  <si>
    <t>Presun hmôt pre sadovnícke a krajinárske úpravy do 5000 m vodorovne bez zvislého presunu</t>
  </si>
  <si>
    <t>52</t>
  </si>
  <si>
    <t>2 - Výsadba rastlín v stredovom deliacom vegetačnom páse, Bardejov - Komenského ulica</t>
  </si>
  <si>
    <t>181301105</t>
  </si>
  <si>
    <t>Rozprestretie ornice v rovine, plocha do 500 m2,hr. do 300 mm-záhon</t>
  </si>
  <si>
    <t>183101112</t>
  </si>
  <si>
    <t>Hĺbenie jamky v rovine alebo na svahu do 1:5, objem nad 0,01 do 0,02 m3-trvalky a trávy /60 m2/</t>
  </si>
  <si>
    <t>183101114</t>
  </si>
  <si>
    <t>Hĺbenie jamky v rovine alebo na svahu do 1:5, objem nad 0,05 do 0,125 m3-kry listnaté/50 m2/</t>
  </si>
  <si>
    <t>183403114</t>
  </si>
  <si>
    <t>Obrobenie pôdy kultivátorovaním v rovine alebo na svahu do 1:5</t>
  </si>
  <si>
    <t>184102111</t>
  </si>
  <si>
    <t>Výsadba dreviny s balom v rovine alebo na svahu do 1:5, priemer balu nad 100 do 200 mm-trvalky a trávy</t>
  </si>
  <si>
    <t>184102112</t>
  </si>
  <si>
    <t>Výsadba dreviny s balom v rovine alebo na svahu do 1:5, priemer balu nad 200 do 300 mm-pokryvné kry</t>
  </si>
  <si>
    <t>Nátržník krovitý-Potentilla fruticosa "Goldteppich", K, výška 20.40 cm</t>
  </si>
  <si>
    <t>02602660322111</t>
  </si>
  <si>
    <t>Šalvia lekárska-Salvia officinalis "Atropurpurea", K</t>
  </si>
  <si>
    <t>02602660322112</t>
  </si>
  <si>
    <t>Rozchodník -Sedum spectabile "Herbstfreude", K</t>
  </si>
  <si>
    <t>026026603221122</t>
  </si>
  <si>
    <t>Kostrava sivá -Festuca glauca "Elijah Blue", K</t>
  </si>
  <si>
    <t>184921093</t>
  </si>
  <si>
    <t>Mulčovanie rastlín štrkom alebo štrkodrvou pri hrúbke mulča nad 50 do 100 mm v rovine alebo na svahu do 1:5</t>
  </si>
  <si>
    <t>583410004300</t>
  </si>
  <si>
    <t>Štrkodrva frakcia 0-32 mm, STN EN 13242 + A1</t>
  </si>
  <si>
    <t>1858021131</t>
  </si>
  <si>
    <t>Hnojenie pôdy v rovine alebo na svahu do 1:5 umelým hnojivom naširoko-dreviny</t>
  </si>
  <si>
    <t>25191155001</t>
  </si>
  <si>
    <t>Hnojivo priemyselné Cererit Z balené-dreviny</t>
  </si>
  <si>
    <t xml:space="preserve">3 -  Bardejov - ulica Komenského - solitérne a skupinové stromy </t>
  </si>
  <si>
    <t>Rozprestretie ornice v rovine, plocha do 500 m2,hr. do 300 mm-misy okolo stromov a krov</t>
  </si>
  <si>
    <t>183403111</t>
  </si>
  <si>
    <t>Obrobenie pôdy prekopaním do hĺbky nad 50 do 100 mm v rovine alebo na svahu do 1:5</t>
  </si>
  <si>
    <t>26066712</t>
  </si>
  <si>
    <t>Buk lesný-Fagus sylvatica, bal, obvod km. 14-16 cm</t>
  </si>
  <si>
    <t>26066713</t>
  </si>
  <si>
    <t>Dub letný-Quercus robur, bal, obvod km. 14-16 cm</t>
  </si>
  <si>
    <t>26066714</t>
  </si>
  <si>
    <t>Javor mliečny - Acer platanoides "Cleveland", bal, obvod kmeňa 12-14 cm</t>
  </si>
  <si>
    <t>26066715</t>
  </si>
  <si>
    <t>Paulownia plstnatá-Paulownia tomentosa, bal, obvod km. 14-16 cm</t>
  </si>
  <si>
    <t>26066716</t>
  </si>
  <si>
    <t>Sofora japonská-Sophora japonica, bal, obvod km. 14-16 cm</t>
  </si>
  <si>
    <t>26066717</t>
  </si>
  <si>
    <t>Borovica balkánska - Pinus peuce, bal, výška 175-200 cm</t>
  </si>
  <si>
    <t>26066718</t>
  </si>
  <si>
    <t>Jedľa srienistá - Abies concolor, bal, výška 175-200 cm</t>
  </si>
  <si>
    <t>Drenážne potrubia pr. 80 mm -stromy, 1,5 m/strom</t>
  </si>
  <si>
    <t>Mulčovacia kôra</t>
  </si>
  <si>
    <t>Mulčovanie záhonu štrkom alebo štrkodrvou hr. vrstvy nad 50 do 100 mm v rovine alebo na svahu do 1:5- plocha okolo mís</t>
  </si>
  <si>
    <t>184501111</t>
  </si>
  <si>
    <t>Zhotovenie obalu kmeňa z juty v jednej vrstve nv rovine alebo na svahu do 1:5</t>
  </si>
  <si>
    <t>Hnojivo záhradné Cererit bezchloridové granulované balené-stromy listnaté</t>
  </si>
  <si>
    <t>27</t>
  </si>
  <si>
    <t>Hnojenie pôdy v rovine alebo na svahu do 1:5 umelým hnojivom-stromy listnaté</t>
  </si>
  <si>
    <t>54</t>
  </si>
  <si>
    <t>56</t>
  </si>
  <si>
    <t>29</t>
  </si>
  <si>
    <t>58</t>
  </si>
  <si>
    <t>60</t>
  </si>
  <si>
    <t>31</t>
  </si>
  <si>
    <t>62</t>
  </si>
  <si>
    <t>4 - Bardejov - ulica Toplianska - areál letného kúpaliska - skupina stromov</t>
  </si>
  <si>
    <t>Založenie záhonu na svahu nad 1:5 do 1:2 rovine alebo na svahu do 1:5 v hornine 1 až 2-misy okolo stromov</t>
  </si>
  <si>
    <t>Výsadba dreviny s balom v rovine alebo na svahu do 1:5, priemer balu nad 400 do 500 mm-stromy</t>
  </si>
  <si>
    <t>Paulownia plstnatá-Paulownia tomentosa, bal, obvod km. 14-16 cm-tienenie areálu</t>
  </si>
  <si>
    <t>Zakotvenie dreviny troma a viac kolmi pri priemere kolov do 100 mm pri dľžke kolov do 2 m do 3 m-listnaté stromy</t>
  </si>
  <si>
    <t>Drevený kôl ku stromu, dĺžka do 2 m-listnaté stromy</t>
  </si>
  <si>
    <t>Mulčovanie záhonu mulčovacou kôrou aleboštrkom hr. vrstvy nad 50 do 100 mm v rovine alebo na svahu do 1:5-misy okolo stromov</t>
  </si>
  <si>
    <t>5 - Bardejov - ulica Toplianska - areál letného kúpaliska - vertikálne vegetačné prvky</t>
  </si>
  <si>
    <t>Rozprestretie ornice v rovine, plocha do 500 m2,hr. do 300 mm-misy okolo popínaviek</t>
  </si>
  <si>
    <t>Hĺbenie jamky v rovine alebo na svahu do 1:5, objem nad 0,05 do 0,125 m3-popínavky</t>
  </si>
  <si>
    <t>Výsadba dreviny s balom v rovine alebo na svahu do 1:5, priemer balu nad 200 do 300 mm-popínavkylistnaté stromy</t>
  </si>
  <si>
    <t>Plamienok veľkokvetý-Clematis, hybridy, K, 60-80 cm - oplotenie</t>
  </si>
  <si>
    <t>Mulčovanie záhonu mulčovacou kôrou aleboštrkom hr. vrstvy nad 50 do 100 mm v rovine alebo na svahu do 1:5-plocha výsadbových mís popínaviek</t>
  </si>
  <si>
    <t>6 - Bardejov - ulica Kutuzovova - Kvitnúca lúka</t>
  </si>
  <si>
    <t>180401211</t>
  </si>
  <si>
    <t>Založenie trávnika lúčneho výsevom v rovine alebo na svahu do 1:5</t>
  </si>
  <si>
    <t>005720001500</t>
  </si>
  <si>
    <t>Osivá tráv - výber trávových semien - lúčna zmes</t>
  </si>
  <si>
    <t>kg</t>
  </si>
  <si>
    <t>180402111</t>
  </si>
  <si>
    <t>Založenie trávnika parkového výsevom v rovine do 1:5</t>
  </si>
  <si>
    <t>005720001400</t>
  </si>
  <si>
    <t>Osivá tráv - semená parkovej zmesi</t>
  </si>
  <si>
    <t>Rozprestretie ornice v rovine, plocha do 500 m2,hr. do 300 mm</t>
  </si>
  <si>
    <t>Hnojivo záhradné Cererit bezchloridové granulované balené-trávnik parkový</t>
  </si>
  <si>
    <t>1858021141</t>
  </si>
  <si>
    <t>Hnojenie pôdy v rovine alebo na svahu do 1:5 umelým hnojivom-trávnik parkový</t>
  </si>
  <si>
    <t xml:space="preserve">7 - Bardejov - ulica Kutuzovova - výsadba skupiny stromov </t>
  </si>
  <si>
    <t>Javor mliečny-Acer platanoides, bal, obvod km. 14-16 cm-solitéry</t>
  </si>
  <si>
    <t>Mulčovanie záhonu mulčovacou kôrou alebo štrkom hr. vrstvy nad 50 do 100 mm v rovine alebo na svahu do 1:5- plocha okolo mís</t>
  </si>
  <si>
    <t>8 -  Bardejov - ulica Pod Vinbargom - doprovodná alej</t>
  </si>
  <si>
    <t>Hrab obyčajný-Carpinus betulus "Fastigiata", bal, vreteno, výška 175-200cm, doplnenie existujúcej aleje</t>
  </si>
  <si>
    <t>9 - Bardejov - ulica Pod Vinbargom - výsadba stromov</t>
  </si>
  <si>
    <t>Rozprestretie ornice v rovine, plocha do 500 m2,hr. do 300 mm-okolie stromov</t>
  </si>
  <si>
    <t>26026621</t>
  </si>
  <si>
    <t>Moruša čierna-Morus nigra, ZB, obvod km. 12-14 cm</t>
  </si>
  <si>
    <t>26026622</t>
  </si>
  <si>
    <t>Lieska turecká - Corylus colurna, ZB, obvod kmeňa 12-14 cm</t>
  </si>
  <si>
    <t>26026623</t>
  </si>
  <si>
    <t>Jarabina vtáčia - Sorbus aucuparia "Edulis", ZB, obvod kmeňa 12-14 cm</t>
  </si>
  <si>
    <t>1813011051.1</t>
  </si>
  <si>
    <t>Mulčovanie záhonu mulčovacou kôrou hr. vrstvy nad 50 do 100 mm v rovine alebo na svahu do 1:5-plocha okolo stromov</t>
  </si>
  <si>
    <t>Hnojivo záhradné Cererit bezchloridové granulované balené-stromy a trávnik</t>
  </si>
  <si>
    <t>10 - Bardejov - ulica Toplianska - vegetačné plochy</t>
  </si>
  <si>
    <t>Rozprestretie ornice v rovine, plocha do 500 m2,hr. do 300 mm-plocha pre trávnik</t>
  </si>
  <si>
    <t>Mulčovanie záhonu štrkom alebo štrkodrvou hr. vrstvy nad 50 do 100 mm v rovine alebo na svahu do 1:5-plocha okolo stromov</t>
  </si>
  <si>
    <t>Zemina kompostová pre okrasné dreviny - stromy</t>
  </si>
  <si>
    <t>11 -  Bardejov - ZS Bartolomeja Krpelca - Náučná záhrada</t>
  </si>
  <si>
    <t>183101214</t>
  </si>
  <si>
    <t>Hĺbenie jamiek pre výsadbu v horn. 1-4 s výmenou pôdy do 50% v rovine alebo na svahu do 1:5 objemu nad 0,05 do 0,125 m3-listnaté kry</t>
  </si>
  <si>
    <t>Hĺbenie jamiek pre výsadbu v hornine 1 až 4 s výmenou pôdy do 50% v rovine alebo na svahu do 1:5 objemu nad 0, 125 do 0,40 m3-ihličnaté stromy</t>
  </si>
  <si>
    <t>184102113</t>
  </si>
  <si>
    <t>Výsadba dreviny s balom v rovine alebo na svahu do 1:5, priemer balu nad 300 do 400 mm-listnaté kry</t>
  </si>
  <si>
    <t>Výsadba dreviny s balom v rovine alebo na svahu do 1:5, priemer balu nad 400 do 500 mm-ihličnaté stromy</t>
  </si>
  <si>
    <t>Borovica lesná-Pinus silvestris, bal, výška 175-200 cm</t>
  </si>
  <si>
    <t>Drieň obyčajný-Cornus mas, K 2L, výška 80-100 cm</t>
  </si>
  <si>
    <t>Zakotvenie dreviny troma a viac kolmi pri priemere kolov do 100 mm pri dľžke kolov do 2 m do 3 m-ihličnaté stromy</t>
  </si>
  <si>
    <t>Drevený kôl ku stromu, dĺžka do 2 m-ihličnaté stromy</t>
  </si>
  <si>
    <t>Mulčovanie záhonu štrkom alebo štrkodrvou hr. vrstvy nad 50 do 100 mm v rovine alebo na svahu do 1:5-plocha mís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</si>
</sst>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</numFmts>
  <fonts count="98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u val="single"/>
      <sz val="8"/>
      <color indexed="20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10"/>
      <color rgb="FFFFFFFF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10"/>
      <color rgb="FFFFFFFF"/>
      <name val="Arial CE"/>
      <family val="0"/>
    </font>
    <font>
      <b/>
      <sz val="8"/>
      <color rgb="FF969696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73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12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80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3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84" fillId="0" borderId="26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66" fontId="84" fillId="0" borderId="0" xfId="0" applyNumberFormat="1" applyFont="1" applyBorder="1" applyAlignment="1">
      <alignment vertical="center"/>
    </xf>
    <xf numFmtId="4" fontId="8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5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88" fillId="0" borderId="26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8" fillId="0" borderId="27" xfId="0" applyNumberFormat="1" applyFont="1" applyBorder="1" applyAlignment="1">
      <alignment vertical="center"/>
    </xf>
    <xf numFmtId="4" fontId="88" fillId="0" borderId="28" xfId="0" applyNumberFormat="1" applyFont="1" applyBorder="1" applyAlignment="1">
      <alignment vertical="center"/>
    </xf>
    <xf numFmtId="166" fontId="88" fillId="0" borderId="28" xfId="0" applyNumberFormat="1" applyFont="1" applyBorder="1" applyAlignment="1">
      <alignment vertical="center"/>
    </xf>
    <xf numFmtId="4" fontId="88" fillId="0" borderId="29" xfId="0" applyNumberFormat="1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4" fontId="80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164" fontId="80" fillId="0" borderId="0" xfId="0" applyNumberFormat="1" applyFont="1" applyAlignment="1">
      <alignment horizontal="right" vertical="center"/>
    </xf>
    <xf numFmtId="4" fontId="73" fillId="0" borderId="0" xfId="0" applyNumberFormat="1" applyFont="1" applyAlignment="1">
      <alignment vertical="center"/>
    </xf>
    <xf numFmtId="164" fontId="73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73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right" vertical="center"/>
    </xf>
    <xf numFmtId="0" fontId="22" fillId="34" borderId="0" xfId="0" applyFont="1" applyFill="1" applyAlignment="1">
      <alignment horizontal="left" vertical="center"/>
    </xf>
    <xf numFmtId="0" fontId="22" fillId="34" borderId="0" xfId="0" applyFont="1" applyFill="1" applyAlignment="1">
      <alignment horizontal="right" vertical="center"/>
    </xf>
    <xf numFmtId="0" fontId="91" fillId="0" borderId="0" xfId="0" applyFont="1" applyAlignment="1">
      <alignment horizontal="left" vertical="center"/>
    </xf>
    <xf numFmtId="0" fontId="74" fillId="0" borderId="12" xfId="0" applyFont="1" applyBorder="1" applyAlignment="1">
      <alignment vertical="center"/>
    </xf>
    <xf numFmtId="0" fontId="74" fillId="0" borderId="28" xfId="0" applyFont="1" applyBorder="1" applyAlignment="1">
      <alignment horizontal="left" vertical="center"/>
    </xf>
    <xf numFmtId="0" fontId="74" fillId="0" borderId="28" xfId="0" applyFont="1" applyBorder="1" applyAlignment="1">
      <alignment vertical="center"/>
    </xf>
    <xf numFmtId="4" fontId="74" fillId="0" borderId="28" xfId="0" applyNumberFormat="1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5" fillId="0" borderId="28" xfId="0" applyFont="1" applyBorder="1" applyAlignment="1">
      <alignment horizontal="left" vertical="center"/>
    </xf>
    <xf numFmtId="0" fontId="75" fillId="0" borderId="28" xfId="0" applyFont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3" fillId="0" borderId="0" xfId="0" applyNumberFormat="1" applyFont="1" applyAlignment="1">
      <alignment/>
    </xf>
    <xf numFmtId="166" fontId="92" fillId="0" borderId="19" xfId="0" applyNumberFormat="1" applyFont="1" applyBorder="1" applyAlignment="1">
      <alignment/>
    </xf>
    <xf numFmtId="166" fontId="92" fillId="0" borderId="20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76" fillId="0" borderId="12" xfId="0" applyFont="1" applyBorder="1" applyAlignment="1">
      <alignment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6" fillId="0" borderId="0" xfId="0" applyFont="1" applyAlignment="1" applyProtection="1">
      <alignment/>
      <protection locked="0"/>
    </xf>
    <xf numFmtId="4" fontId="74" fillId="0" borderId="0" xfId="0" applyNumberFormat="1" applyFont="1" applyAlignment="1">
      <alignment/>
    </xf>
    <xf numFmtId="0" fontId="76" fillId="0" borderId="26" xfId="0" applyFont="1" applyBorder="1" applyAlignment="1">
      <alignment/>
    </xf>
    <xf numFmtId="0" fontId="76" fillId="0" borderId="0" xfId="0" applyFont="1" applyBorder="1" applyAlignment="1">
      <alignment/>
    </xf>
    <xf numFmtId="166" fontId="76" fillId="0" borderId="0" xfId="0" applyNumberFormat="1" applyFont="1" applyBorder="1" applyAlignment="1">
      <alignment/>
    </xf>
    <xf numFmtId="166" fontId="76" fillId="0" borderId="21" xfId="0" applyNumberFormat="1" applyFont="1" applyBorder="1" applyAlignment="1">
      <alignment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Alignment="1">
      <alignment horizontal="left"/>
    </xf>
    <xf numFmtId="4" fontId="75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67" fontId="22" fillId="0" borderId="31" xfId="0" applyNumberFormat="1" applyFont="1" applyBorder="1" applyAlignment="1" applyProtection="1">
      <alignment vertical="center"/>
      <protection locked="0"/>
    </xf>
    <xf numFmtId="4" fontId="22" fillId="23" borderId="31" xfId="0" applyNumberFormat="1" applyFont="1" applyFill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82" fillId="23" borderId="2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66" fontId="82" fillId="0" borderId="0" xfId="0" applyNumberFormat="1" applyFont="1" applyBorder="1" applyAlignment="1">
      <alignment vertical="center"/>
    </xf>
    <xf numFmtId="166" fontId="82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3" fillId="0" borderId="31" xfId="0" applyFont="1" applyBorder="1" applyAlignment="1" applyProtection="1">
      <alignment horizontal="center" vertical="center"/>
      <protection locked="0"/>
    </xf>
    <xf numFmtId="49" fontId="93" fillId="0" borderId="31" xfId="0" applyNumberFormat="1" applyFont="1" applyBorder="1" applyAlignment="1" applyProtection="1">
      <alignment horizontal="left" vertical="center" wrapText="1"/>
      <protection locked="0"/>
    </xf>
    <xf numFmtId="0" fontId="93" fillId="0" borderId="31" xfId="0" applyFont="1" applyBorder="1" applyAlignment="1" applyProtection="1">
      <alignment horizontal="left" vertical="center" wrapText="1"/>
      <protection locked="0"/>
    </xf>
    <xf numFmtId="0" fontId="93" fillId="0" borderId="31" xfId="0" applyFont="1" applyBorder="1" applyAlignment="1" applyProtection="1">
      <alignment horizontal="center" vertical="center" wrapText="1"/>
      <protection locked="0"/>
    </xf>
    <xf numFmtId="167" fontId="93" fillId="0" borderId="31" xfId="0" applyNumberFormat="1" applyFont="1" applyBorder="1" applyAlignment="1" applyProtection="1">
      <alignment vertical="center"/>
      <protection locked="0"/>
    </xf>
    <xf numFmtId="4" fontId="93" fillId="23" borderId="31" xfId="0" applyNumberFormat="1" applyFont="1" applyFill="1" applyBorder="1" applyAlignment="1" applyProtection="1">
      <alignment vertical="center"/>
      <protection locked="0"/>
    </xf>
    <xf numFmtId="4" fontId="93" fillId="0" borderId="31" xfId="0" applyNumberFormat="1" applyFont="1" applyBorder="1" applyAlignment="1" applyProtection="1">
      <alignment vertical="center"/>
      <protection locked="0"/>
    </xf>
    <xf numFmtId="0" fontId="94" fillId="0" borderId="31" xfId="0" applyFont="1" applyBorder="1" applyAlignment="1" applyProtection="1">
      <alignment vertical="center"/>
      <protection locked="0"/>
    </xf>
    <xf numFmtId="0" fontId="94" fillId="0" borderId="12" xfId="0" applyFont="1" applyBorder="1" applyAlignment="1">
      <alignment vertical="center"/>
    </xf>
    <xf numFmtId="0" fontId="93" fillId="23" borderId="26" xfId="0" applyFont="1" applyFill="1" applyBorder="1" applyAlignment="1" applyProtection="1">
      <alignment horizontal="left" vertical="center"/>
      <protection locked="0"/>
    </xf>
    <xf numFmtId="0" fontId="93" fillId="0" borderId="0" xfId="0" applyFont="1" applyBorder="1" applyAlignment="1">
      <alignment horizontal="center" vertical="center"/>
    </xf>
    <xf numFmtId="0" fontId="82" fillId="23" borderId="27" xfId="0" applyFont="1" applyFill="1" applyBorder="1" applyAlignment="1" applyProtection="1">
      <alignment horizontal="left" vertical="center"/>
      <protection locked="0"/>
    </xf>
    <xf numFmtId="0" fontId="8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6" fontId="82" fillId="0" borderId="28" xfId="0" applyNumberFormat="1" applyFont="1" applyBorder="1" applyAlignment="1">
      <alignment vertical="center"/>
    </xf>
    <xf numFmtId="166" fontId="82" fillId="0" borderId="29" xfId="0" applyNumberFormat="1" applyFont="1" applyBorder="1" applyAlignment="1">
      <alignment vertical="center"/>
    </xf>
    <xf numFmtId="0" fontId="93" fillId="23" borderId="27" xfId="0" applyFont="1" applyFill="1" applyBorder="1" applyAlignment="1" applyProtection="1">
      <alignment horizontal="left" vertical="center"/>
      <protection locked="0"/>
    </xf>
    <xf numFmtId="0" fontId="93" fillId="0" borderId="28" xfId="0" applyFont="1" applyBorder="1" applyAlignment="1">
      <alignment horizontal="center"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left" vertical="center"/>
    </xf>
    <xf numFmtId="0" fontId="22" fillId="34" borderId="30" xfId="0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78" fillId="35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2" fillId="34" borderId="16" xfId="0" applyFont="1" applyFill="1" applyBorder="1" applyAlignment="1">
      <alignment horizontal="right" vertical="center"/>
    </xf>
    <xf numFmtId="0" fontId="84" fillId="0" borderId="25" xfId="0" applyFont="1" applyBorder="1" applyAlignment="1">
      <alignment horizontal="center" vertical="center"/>
    </xf>
    <xf numFmtId="0" fontId="84" fillId="0" borderId="19" xfId="0" applyFont="1" applyBorder="1" applyAlignment="1">
      <alignment horizontal="left" vertical="center"/>
    </xf>
    <xf numFmtId="0" fontId="90" fillId="0" borderId="26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4" fontId="95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164" fontId="73" fillId="0" borderId="0" xfId="0" applyNumberFormat="1" applyFont="1" applyAlignment="1">
      <alignment horizontal="left" vertical="center"/>
    </xf>
    <xf numFmtId="4" fontId="96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164" fontId="8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3" fillId="0" borderId="0" xfId="0" applyNumberFormat="1" applyFont="1" applyAlignment="1">
      <alignment horizontal="right" vertical="center"/>
    </xf>
    <xf numFmtId="0" fontId="97" fillId="0" borderId="0" xfId="0" applyFont="1" applyAlignment="1">
      <alignment horizontal="left" vertical="top" wrapText="1"/>
    </xf>
    <xf numFmtId="0" fontId="97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3" fillId="0" borderId="0" xfId="0" applyFont="1" applyAlignment="1">
      <alignment horizontal="right" vertical="center"/>
    </xf>
    <xf numFmtId="0" fontId="22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3" fillId="23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zoomScalePageLayoutView="0" workbookViewId="0" topLeftCell="A1">
      <selection activeCell="K5" sqref="K5:AO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75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2:72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2:71" s="1" customFormat="1" ht="24.7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2:71" s="1" customFormat="1" ht="12" customHeight="1">
      <c r="B5" s="17"/>
      <c r="D5" s="21" t="s">
        <v>12</v>
      </c>
      <c r="K5" s="21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E5" s="210" t="s">
        <v>13</v>
      </c>
      <c r="BS5" s="14" t="s">
        <v>6</v>
      </c>
    </row>
    <row r="6" spans="2:71" s="1" customFormat="1" ht="36.75" customHeight="1">
      <c r="B6" s="17"/>
      <c r="D6" s="23" t="s">
        <v>14</v>
      </c>
      <c r="K6" s="214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E6" s="211"/>
      <c r="BS6" s="14" t="s">
        <v>6</v>
      </c>
    </row>
    <row r="7" spans="2:71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1"/>
      <c r="BS7" s="14" t="s">
        <v>6</v>
      </c>
    </row>
    <row r="8" spans="2:71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1"/>
      <c r="BS8" s="14" t="s">
        <v>6</v>
      </c>
    </row>
    <row r="9" spans="2:71" s="1" customFormat="1" ht="14.25" customHeight="1">
      <c r="B9" s="17"/>
      <c r="AR9" s="17"/>
      <c r="BE9" s="211"/>
      <c r="BS9" s="14" t="s">
        <v>6</v>
      </c>
    </row>
    <row r="10" spans="2:71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1"/>
      <c r="BS10" s="14" t="s">
        <v>6</v>
      </c>
    </row>
    <row r="11" spans="2:71" s="1" customFormat="1" ht="18" customHeight="1">
      <c r="B11" s="17"/>
      <c r="E11" s="22" t="s">
        <v>24</v>
      </c>
      <c r="AK11" s="24" t="s">
        <v>25</v>
      </c>
      <c r="AN11" s="22" t="s">
        <v>1</v>
      </c>
      <c r="AR11" s="17"/>
      <c r="BE11" s="211"/>
      <c r="BS11" s="14" t="s">
        <v>6</v>
      </c>
    </row>
    <row r="12" spans="2:71" s="1" customFormat="1" ht="6.75" customHeight="1">
      <c r="B12" s="17"/>
      <c r="AR12" s="17"/>
      <c r="BE12" s="211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1"/>
      <c r="BS13" s="14" t="s">
        <v>6</v>
      </c>
    </row>
    <row r="14" spans="2:71" ht="12.75">
      <c r="B14" s="17"/>
      <c r="E14" s="215" t="s">
        <v>27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4" t="s">
        <v>25</v>
      </c>
      <c r="AN14" s="26" t="s">
        <v>27</v>
      </c>
      <c r="AR14" s="17"/>
      <c r="BE14" s="211"/>
      <c r="BS14" s="14" t="s">
        <v>6</v>
      </c>
    </row>
    <row r="15" spans="2:71" s="1" customFormat="1" ht="6.75" customHeight="1">
      <c r="B15" s="17"/>
      <c r="AR15" s="17"/>
      <c r="BE15" s="211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1"/>
      <c r="BS16" s="14" t="s">
        <v>3</v>
      </c>
    </row>
    <row r="17" spans="2:71" s="1" customFormat="1" ht="18" customHeight="1">
      <c r="B17" s="17"/>
      <c r="E17" s="22" t="s">
        <v>29</v>
      </c>
      <c r="AK17" s="24" t="s">
        <v>25</v>
      </c>
      <c r="AN17" s="22" t="s">
        <v>1</v>
      </c>
      <c r="AR17" s="17"/>
      <c r="BE17" s="211"/>
      <c r="BS17" s="14" t="s">
        <v>30</v>
      </c>
    </row>
    <row r="18" spans="2:71" s="1" customFormat="1" ht="6.75" customHeight="1">
      <c r="B18" s="17"/>
      <c r="AR18" s="17"/>
      <c r="BE18" s="211"/>
      <c r="BS18" s="14" t="s">
        <v>6</v>
      </c>
    </row>
    <row r="19" spans="2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11"/>
      <c r="BS19" s="14" t="s">
        <v>6</v>
      </c>
    </row>
    <row r="20" spans="2:71" s="1" customFormat="1" ht="18" customHeight="1">
      <c r="B20" s="17"/>
      <c r="E20" s="22" t="s">
        <v>32</v>
      </c>
      <c r="AK20" s="24" t="s">
        <v>25</v>
      </c>
      <c r="AN20" s="22" t="s">
        <v>1</v>
      </c>
      <c r="AR20" s="17"/>
      <c r="BE20" s="211"/>
      <c r="BS20" s="14" t="s">
        <v>30</v>
      </c>
    </row>
    <row r="21" spans="2:57" s="1" customFormat="1" ht="6.75" customHeight="1">
      <c r="B21" s="17"/>
      <c r="AR21" s="17"/>
      <c r="BE21" s="211"/>
    </row>
    <row r="22" spans="2:57" s="1" customFormat="1" ht="12" customHeight="1">
      <c r="B22" s="17"/>
      <c r="D22" s="24" t="s">
        <v>33</v>
      </c>
      <c r="AR22" s="17"/>
      <c r="BE22" s="211"/>
    </row>
    <row r="23" spans="2:57" s="1" customFormat="1" ht="16.5" customHeight="1">
      <c r="B23" s="17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7"/>
      <c r="BE23" s="211"/>
    </row>
    <row r="24" spans="2:57" s="1" customFormat="1" ht="6.75" customHeight="1">
      <c r="B24" s="17"/>
      <c r="AR24" s="17"/>
      <c r="BE24" s="211"/>
    </row>
    <row r="25" spans="2:57" s="1" customFormat="1" ht="6.7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57" s="2" customFormat="1" ht="25.5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8">
        <f>ROUND(AG94,2)</f>
        <v>0</v>
      </c>
      <c r="AL26" s="219"/>
      <c r="AM26" s="219"/>
      <c r="AN26" s="219"/>
      <c r="AO26" s="219"/>
      <c r="AP26" s="29"/>
      <c r="AQ26" s="29"/>
      <c r="AR26" s="30"/>
      <c r="BE26" s="211"/>
    </row>
    <row r="27" spans="1:57" s="2" customFormat="1" ht="6.7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35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36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37</v>
      </c>
      <c r="AL28" s="220"/>
      <c r="AM28" s="220"/>
      <c r="AN28" s="220"/>
      <c r="AO28" s="220"/>
      <c r="AP28" s="29"/>
      <c r="AQ28" s="29"/>
      <c r="AR28" s="30"/>
      <c r="BE28" s="211"/>
    </row>
    <row r="29" spans="2:57" s="3" customFormat="1" ht="14.25" customHeight="1">
      <c r="B29" s="34"/>
      <c r="D29" s="24" t="s">
        <v>38</v>
      </c>
      <c r="F29" s="35" t="s">
        <v>39</v>
      </c>
      <c r="L29" s="205">
        <v>0.2</v>
      </c>
      <c r="M29" s="204"/>
      <c r="N29" s="204"/>
      <c r="O29" s="204"/>
      <c r="P29" s="204"/>
      <c r="Q29" s="36"/>
      <c r="R29" s="36"/>
      <c r="S29" s="36"/>
      <c r="T29" s="36"/>
      <c r="U29" s="36"/>
      <c r="V29" s="36"/>
      <c r="W29" s="203">
        <f>ROUND(AZ94,2)</f>
        <v>0</v>
      </c>
      <c r="X29" s="204"/>
      <c r="Y29" s="204"/>
      <c r="Z29" s="204"/>
      <c r="AA29" s="204"/>
      <c r="AB29" s="204"/>
      <c r="AC29" s="204"/>
      <c r="AD29" s="204"/>
      <c r="AE29" s="204"/>
      <c r="AF29" s="36"/>
      <c r="AG29" s="36"/>
      <c r="AH29" s="36"/>
      <c r="AI29" s="36"/>
      <c r="AJ29" s="36"/>
      <c r="AK29" s="203">
        <f>ROUND(AV94,2)</f>
        <v>0</v>
      </c>
      <c r="AL29" s="204"/>
      <c r="AM29" s="204"/>
      <c r="AN29" s="204"/>
      <c r="AO29" s="204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2"/>
    </row>
    <row r="30" spans="2:57" s="3" customFormat="1" ht="14.25" customHeight="1">
      <c r="B30" s="34"/>
      <c r="F30" s="35" t="s">
        <v>40</v>
      </c>
      <c r="L30" s="205">
        <v>0.2</v>
      </c>
      <c r="M30" s="204"/>
      <c r="N30" s="204"/>
      <c r="O30" s="204"/>
      <c r="P30" s="204"/>
      <c r="Q30" s="36"/>
      <c r="R30" s="36"/>
      <c r="S30" s="36"/>
      <c r="T30" s="36"/>
      <c r="U30" s="36"/>
      <c r="V30" s="36"/>
      <c r="W30" s="203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F30" s="36"/>
      <c r="AG30" s="36"/>
      <c r="AH30" s="36"/>
      <c r="AI30" s="36"/>
      <c r="AJ30" s="36"/>
      <c r="AK30" s="203">
        <f>ROUND(AW94,2)</f>
        <v>0</v>
      </c>
      <c r="AL30" s="204"/>
      <c r="AM30" s="204"/>
      <c r="AN30" s="204"/>
      <c r="AO30" s="204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2"/>
    </row>
    <row r="31" spans="2:57" s="3" customFormat="1" ht="14.25" customHeight="1" hidden="1">
      <c r="B31" s="34"/>
      <c r="F31" s="24" t="s">
        <v>41</v>
      </c>
      <c r="L31" s="202">
        <v>0.2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4"/>
      <c r="BE31" s="212"/>
    </row>
    <row r="32" spans="2:57" s="3" customFormat="1" ht="14.25" customHeight="1" hidden="1">
      <c r="B32" s="34"/>
      <c r="F32" s="24" t="s">
        <v>42</v>
      </c>
      <c r="L32" s="202">
        <v>0.2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4"/>
      <c r="BE32" s="212"/>
    </row>
    <row r="33" spans="2:57" s="3" customFormat="1" ht="14.25" customHeight="1" hidden="1">
      <c r="B33" s="34"/>
      <c r="F33" s="35" t="s">
        <v>43</v>
      </c>
      <c r="L33" s="205">
        <v>0</v>
      </c>
      <c r="M33" s="204"/>
      <c r="N33" s="204"/>
      <c r="O33" s="204"/>
      <c r="P33" s="204"/>
      <c r="Q33" s="36"/>
      <c r="R33" s="36"/>
      <c r="S33" s="36"/>
      <c r="T33" s="36"/>
      <c r="U33" s="36"/>
      <c r="V33" s="36"/>
      <c r="W33" s="203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F33" s="36"/>
      <c r="AG33" s="36"/>
      <c r="AH33" s="36"/>
      <c r="AI33" s="36"/>
      <c r="AJ33" s="36"/>
      <c r="AK33" s="203">
        <v>0</v>
      </c>
      <c r="AL33" s="204"/>
      <c r="AM33" s="204"/>
      <c r="AN33" s="204"/>
      <c r="AO33" s="20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2"/>
    </row>
    <row r="34" spans="1:57" s="2" customFormat="1" ht="6.7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5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2" t="s">
        <v>46</v>
      </c>
      <c r="Y35" s="190"/>
      <c r="Z35" s="190"/>
      <c r="AA35" s="190"/>
      <c r="AB35" s="190"/>
      <c r="AC35" s="40"/>
      <c r="AD35" s="40"/>
      <c r="AE35" s="40"/>
      <c r="AF35" s="40"/>
      <c r="AG35" s="40"/>
      <c r="AH35" s="40"/>
      <c r="AI35" s="40"/>
      <c r="AJ35" s="40"/>
      <c r="AK35" s="189">
        <f>SUM(AK26:AK33)</f>
        <v>0</v>
      </c>
      <c r="AL35" s="190"/>
      <c r="AM35" s="190"/>
      <c r="AN35" s="190"/>
      <c r="AO35" s="191"/>
      <c r="AP35" s="38"/>
      <c r="AQ35" s="38"/>
      <c r="AR35" s="30"/>
      <c r="BE35" s="29"/>
    </row>
    <row r="36" spans="1:57" s="2" customFormat="1" ht="6.7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2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25" customHeight="1">
      <c r="B38" s="17"/>
      <c r="AR38" s="17"/>
    </row>
    <row r="39" spans="2:44" s="1" customFormat="1" ht="14.25" customHeight="1">
      <c r="B39" s="17"/>
      <c r="AR39" s="17"/>
    </row>
    <row r="40" spans="2:44" s="1" customFormat="1" ht="14.25" customHeight="1">
      <c r="B40" s="17"/>
      <c r="AR40" s="17"/>
    </row>
    <row r="41" spans="2:44" s="1" customFormat="1" ht="14.25" customHeight="1">
      <c r="B41" s="17"/>
      <c r="AR41" s="17"/>
    </row>
    <row r="42" spans="2:44" s="1" customFormat="1" ht="14.25" customHeight="1">
      <c r="B42" s="17"/>
      <c r="AR42" s="17"/>
    </row>
    <row r="43" spans="2:44" s="1" customFormat="1" ht="14.25" customHeight="1">
      <c r="B43" s="17"/>
      <c r="AR43" s="17"/>
    </row>
    <row r="44" spans="2:44" s="1" customFormat="1" ht="14.25" customHeight="1">
      <c r="B44" s="17"/>
      <c r="AR44" s="17"/>
    </row>
    <row r="45" spans="2:44" s="1" customFormat="1" ht="14.25" customHeight="1">
      <c r="B45" s="17"/>
      <c r="AR45" s="17"/>
    </row>
    <row r="46" spans="2:44" s="1" customFormat="1" ht="14.25" customHeight="1">
      <c r="B46" s="17"/>
      <c r="AR46" s="17"/>
    </row>
    <row r="47" spans="2:44" s="1" customFormat="1" ht="14.25" customHeight="1">
      <c r="B47" s="17"/>
      <c r="AR47" s="17"/>
    </row>
    <row r="48" spans="2:44" s="1" customFormat="1" ht="14.25" customHeight="1">
      <c r="B48" s="17"/>
      <c r="AR48" s="17"/>
    </row>
    <row r="49" spans="2:44" s="2" customFormat="1" ht="14.2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7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57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57" s="2" customFormat="1" ht="24.7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51"/>
      <c r="C84" s="24" t="s">
        <v>12</v>
      </c>
      <c r="L84" s="4">
        <f>K5</f>
        <v>0</v>
      </c>
      <c r="AR84" s="51"/>
    </row>
    <row r="85" spans="2:44" s="5" customFormat="1" ht="36.75" customHeight="1">
      <c r="B85" s="52"/>
      <c r="C85" s="53" t="s">
        <v>14</v>
      </c>
      <c r="L85" s="206" t="str">
        <f>K6</f>
        <v>Adaptačné opatrenia na klimatické zmeny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52"/>
    </row>
    <row r="86" spans="1:57" s="2" customFormat="1" ht="6.7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Bardejov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3" t="str">
        <f>IF(AN8="","",AN8)</f>
        <v>14. 6. 2021</v>
      </c>
      <c r="AN87" s="183"/>
      <c r="AO87" s="29"/>
      <c r="AP87" s="29"/>
      <c r="AQ87" s="29"/>
      <c r="AR87" s="30"/>
      <c r="BE87" s="29"/>
    </row>
    <row r="88" spans="1:57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Mesto Bardejov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4" t="str">
        <f>IF(E17="","",E17)</f>
        <v>Dr.Ing.Peter Demčko</v>
      </c>
      <c r="AN89" s="185"/>
      <c r="AO89" s="185"/>
      <c r="AP89" s="185"/>
      <c r="AQ89" s="29"/>
      <c r="AR89" s="30"/>
      <c r="AS89" s="196" t="s">
        <v>54</v>
      </c>
      <c r="AT89" s="19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57" s="2" customFormat="1" ht="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>
        <f>IF(E14="Vyplň údaj","",E14)</f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4" t="str">
        <f>IF(E20="","",E20)</f>
        <v> </v>
      </c>
      <c r="AN90" s="185"/>
      <c r="AO90" s="185"/>
      <c r="AP90" s="185"/>
      <c r="AQ90" s="29"/>
      <c r="AR90" s="30"/>
      <c r="AS90" s="198"/>
      <c r="AT90" s="19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57" s="2" customFormat="1" ht="10.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8"/>
      <c r="AT91" s="19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57" s="2" customFormat="1" ht="29.25" customHeight="1">
      <c r="A92" s="29"/>
      <c r="B92" s="30"/>
      <c r="C92" s="221" t="s">
        <v>55</v>
      </c>
      <c r="D92" s="187"/>
      <c r="E92" s="187"/>
      <c r="F92" s="187"/>
      <c r="G92" s="187"/>
      <c r="H92" s="60"/>
      <c r="I92" s="186" t="s">
        <v>56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95" t="s">
        <v>57</v>
      </c>
      <c r="AH92" s="187"/>
      <c r="AI92" s="187"/>
      <c r="AJ92" s="187"/>
      <c r="AK92" s="187"/>
      <c r="AL92" s="187"/>
      <c r="AM92" s="187"/>
      <c r="AN92" s="186" t="s">
        <v>58</v>
      </c>
      <c r="AO92" s="187"/>
      <c r="AP92" s="188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57" s="2" customFormat="1" ht="10.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2:90" s="6" customFormat="1" ht="32.25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9">
        <f>ROUND(SUM(AG95:AG105),2)</f>
        <v>0</v>
      </c>
      <c r="AH94" s="209"/>
      <c r="AI94" s="209"/>
      <c r="AJ94" s="209"/>
      <c r="AK94" s="209"/>
      <c r="AL94" s="209"/>
      <c r="AM94" s="209"/>
      <c r="AN94" s="182">
        <f aca="true" t="shared" si="0" ref="AN94:AN105">SUM(AG94,AT94)</f>
        <v>0</v>
      </c>
      <c r="AO94" s="182"/>
      <c r="AP94" s="182"/>
      <c r="AQ94" s="72" t="s">
        <v>1</v>
      </c>
      <c r="AR94" s="68"/>
      <c r="AS94" s="73">
        <f>ROUND(SUM(AS95:AS105),2)</f>
        <v>0</v>
      </c>
      <c r="AT94" s="74">
        <f aca="true" t="shared" si="1" ref="AT94:AT105">ROUND(SUM(AV94:AW94),2)</f>
        <v>0</v>
      </c>
      <c r="AU94" s="75">
        <f>ROUND(SUM(AU95:AU105),5)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ROUND(SUM(AZ95:AZ105),2)</f>
        <v>0</v>
      </c>
      <c r="BA94" s="74">
        <f>ROUND(SUM(BA95:BA105),2)</f>
        <v>0</v>
      </c>
      <c r="BB94" s="74">
        <f>ROUND(SUM(BB95:BB105),2)</f>
        <v>0</v>
      </c>
      <c r="BC94" s="74">
        <f>ROUND(SUM(BC95:BC105),2)</f>
        <v>0</v>
      </c>
      <c r="BD94" s="76">
        <f>ROUND(SUM(BD95:BD105),2)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24.75" customHeight="1">
      <c r="A95" s="79" t="s">
        <v>78</v>
      </c>
      <c r="B95" s="80"/>
      <c r="C95" s="81"/>
      <c r="D95" s="208" t="s">
        <v>79</v>
      </c>
      <c r="E95" s="208"/>
      <c r="F95" s="208"/>
      <c r="G95" s="208"/>
      <c r="H95" s="208"/>
      <c r="I95" s="82"/>
      <c r="J95" s="208" t="s">
        <v>80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180">
        <f>'1 - Bardejov - ulica Dlhý...'!J30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83" t="s">
        <v>81</v>
      </c>
      <c r="AR95" s="80"/>
      <c r="AS95" s="84">
        <v>0</v>
      </c>
      <c r="AT95" s="85">
        <f t="shared" si="1"/>
        <v>0</v>
      </c>
      <c r="AU95" s="86">
        <f>'1 - Bardejov - ulica Dlhý...'!P119</f>
        <v>0</v>
      </c>
      <c r="AV95" s="85">
        <f>'1 - Bardejov - ulica Dlhý...'!J33</f>
        <v>0</v>
      </c>
      <c r="AW95" s="85">
        <f>'1 - Bardejov - ulica Dlhý...'!J34</f>
        <v>0</v>
      </c>
      <c r="AX95" s="85">
        <f>'1 - Bardejov - ulica Dlhý...'!J35</f>
        <v>0</v>
      </c>
      <c r="AY95" s="85">
        <f>'1 - Bardejov - ulica Dlhý...'!J36</f>
        <v>0</v>
      </c>
      <c r="AZ95" s="85">
        <f>'1 - Bardejov - ulica Dlhý...'!F33</f>
        <v>0</v>
      </c>
      <c r="BA95" s="85">
        <f>'1 - Bardejov - ulica Dlhý...'!F34</f>
        <v>0</v>
      </c>
      <c r="BB95" s="85">
        <f>'1 - Bardejov - ulica Dlhý...'!F35</f>
        <v>0</v>
      </c>
      <c r="BC95" s="85">
        <f>'1 - Bardejov - ulica Dlhý...'!F36</f>
        <v>0</v>
      </c>
      <c r="BD95" s="87">
        <f>'1 - Bardejov - ulica Dlhý...'!F37</f>
        <v>0</v>
      </c>
      <c r="BT95" s="88" t="s">
        <v>79</v>
      </c>
      <c r="BV95" s="88" t="s">
        <v>76</v>
      </c>
      <c r="BW95" s="88" t="s">
        <v>82</v>
      </c>
      <c r="BX95" s="88" t="s">
        <v>4</v>
      </c>
      <c r="CL95" s="88" t="s">
        <v>1</v>
      </c>
      <c r="CM95" s="88" t="s">
        <v>74</v>
      </c>
    </row>
    <row r="96" spans="1:91" s="7" customFormat="1" ht="37.5" customHeight="1">
      <c r="A96" s="79" t="s">
        <v>78</v>
      </c>
      <c r="B96" s="80"/>
      <c r="C96" s="81"/>
      <c r="D96" s="208" t="s">
        <v>83</v>
      </c>
      <c r="E96" s="208"/>
      <c r="F96" s="208"/>
      <c r="G96" s="208"/>
      <c r="H96" s="208"/>
      <c r="I96" s="82"/>
      <c r="J96" s="208" t="s">
        <v>84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180">
        <f>'2 - Výsadba rastlín v str...'!J30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83" t="s">
        <v>81</v>
      </c>
      <c r="AR96" s="80"/>
      <c r="AS96" s="84">
        <v>0</v>
      </c>
      <c r="AT96" s="85">
        <f t="shared" si="1"/>
        <v>0</v>
      </c>
      <c r="AU96" s="86">
        <f>'2 - Výsadba rastlín v str...'!P119</f>
        <v>0</v>
      </c>
      <c r="AV96" s="85">
        <f>'2 - Výsadba rastlín v str...'!J33</f>
        <v>0</v>
      </c>
      <c r="AW96" s="85">
        <f>'2 - Výsadba rastlín v str...'!J34</f>
        <v>0</v>
      </c>
      <c r="AX96" s="85">
        <f>'2 - Výsadba rastlín v str...'!J35</f>
        <v>0</v>
      </c>
      <c r="AY96" s="85">
        <f>'2 - Výsadba rastlín v str...'!J36</f>
        <v>0</v>
      </c>
      <c r="AZ96" s="85">
        <f>'2 - Výsadba rastlín v str...'!F33</f>
        <v>0</v>
      </c>
      <c r="BA96" s="85">
        <f>'2 - Výsadba rastlín v str...'!F34</f>
        <v>0</v>
      </c>
      <c r="BB96" s="85">
        <f>'2 - Výsadba rastlín v str...'!F35</f>
        <v>0</v>
      </c>
      <c r="BC96" s="85">
        <f>'2 - Výsadba rastlín v str...'!F36</f>
        <v>0</v>
      </c>
      <c r="BD96" s="87">
        <f>'2 - Výsadba rastlín v str...'!F37</f>
        <v>0</v>
      </c>
      <c r="BT96" s="88" t="s">
        <v>79</v>
      </c>
      <c r="BV96" s="88" t="s">
        <v>76</v>
      </c>
      <c r="BW96" s="88" t="s">
        <v>85</v>
      </c>
      <c r="BX96" s="88" t="s">
        <v>4</v>
      </c>
      <c r="CL96" s="88" t="s">
        <v>1</v>
      </c>
      <c r="CM96" s="88" t="s">
        <v>74</v>
      </c>
    </row>
    <row r="97" spans="1:91" s="7" customFormat="1" ht="24.75" customHeight="1">
      <c r="A97" s="79" t="s">
        <v>78</v>
      </c>
      <c r="B97" s="80"/>
      <c r="C97" s="81"/>
      <c r="D97" s="208" t="s">
        <v>86</v>
      </c>
      <c r="E97" s="208"/>
      <c r="F97" s="208"/>
      <c r="G97" s="208"/>
      <c r="H97" s="208"/>
      <c r="I97" s="82"/>
      <c r="J97" s="208" t="s">
        <v>87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180">
        <f>'3 -  Bardejov - ulica Kom...'!J30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83" t="s">
        <v>81</v>
      </c>
      <c r="AR97" s="80"/>
      <c r="AS97" s="84">
        <v>0</v>
      </c>
      <c r="AT97" s="85">
        <f t="shared" si="1"/>
        <v>0</v>
      </c>
      <c r="AU97" s="86">
        <f>'3 -  Bardejov - ulica Kom...'!P119</f>
        <v>0</v>
      </c>
      <c r="AV97" s="85">
        <f>'3 -  Bardejov - ulica Kom...'!J33</f>
        <v>0</v>
      </c>
      <c r="AW97" s="85">
        <f>'3 -  Bardejov - ulica Kom...'!J34</f>
        <v>0</v>
      </c>
      <c r="AX97" s="85">
        <f>'3 -  Bardejov - ulica Kom...'!J35</f>
        <v>0</v>
      </c>
      <c r="AY97" s="85">
        <f>'3 -  Bardejov - ulica Kom...'!J36</f>
        <v>0</v>
      </c>
      <c r="AZ97" s="85">
        <f>'3 -  Bardejov - ulica Kom...'!F33</f>
        <v>0</v>
      </c>
      <c r="BA97" s="85">
        <f>'3 -  Bardejov - ulica Kom...'!F34</f>
        <v>0</v>
      </c>
      <c r="BB97" s="85">
        <f>'3 -  Bardejov - ulica Kom...'!F35</f>
        <v>0</v>
      </c>
      <c r="BC97" s="85">
        <f>'3 -  Bardejov - ulica Kom...'!F36</f>
        <v>0</v>
      </c>
      <c r="BD97" s="87">
        <f>'3 -  Bardejov - ulica Kom...'!F37</f>
        <v>0</v>
      </c>
      <c r="BT97" s="88" t="s">
        <v>79</v>
      </c>
      <c r="BV97" s="88" t="s">
        <v>76</v>
      </c>
      <c r="BW97" s="88" t="s">
        <v>88</v>
      </c>
      <c r="BX97" s="88" t="s">
        <v>4</v>
      </c>
      <c r="CL97" s="88" t="s">
        <v>1</v>
      </c>
      <c r="CM97" s="88" t="s">
        <v>74</v>
      </c>
    </row>
    <row r="98" spans="1:91" s="7" customFormat="1" ht="24.75" customHeight="1">
      <c r="A98" s="79" t="s">
        <v>78</v>
      </c>
      <c r="B98" s="80"/>
      <c r="C98" s="81"/>
      <c r="D98" s="208" t="s">
        <v>89</v>
      </c>
      <c r="E98" s="208"/>
      <c r="F98" s="208"/>
      <c r="G98" s="208"/>
      <c r="H98" s="208"/>
      <c r="I98" s="82"/>
      <c r="J98" s="208" t="s">
        <v>90</v>
      </c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180">
        <f>'4 - Bardejov - ulica Topl...'!J30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83" t="s">
        <v>81</v>
      </c>
      <c r="AR98" s="80"/>
      <c r="AS98" s="84">
        <v>0</v>
      </c>
      <c r="AT98" s="85">
        <f t="shared" si="1"/>
        <v>0</v>
      </c>
      <c r="AU98" s="86">
        <f>'4 - Bardejov - ulica Topl...'!P119</f>
        <v>0</v>
      </c>
      <c r="AV98" s="85">
        <f>'4 - Bardejov - ulica Topl...'!J33</f>
        <v>0</v>
      </c>
      <c r="AW98" s="85">
        <f>'4 - Bardejov - ulica Topl...'!J34</f>
        <v>0</v>
      </c>
      <c r="AX98" s="85">
        <f>'4 - Bardejov - ulica Topl...'!J35</f>
        <v>0</v>
      </c>
      <c r="AY98" s="85">
        <f>'4 - Bardejov - ulica Topl...'!J36</f>
        <v>0</v>
      </c>
      <c r="AZ98" s="85">
        <f>'4 - Bardejov - ulica Topl...'!F33</f>
        <v>0</v>
      </c>
      <c r="BA98" s="85">
        <f>'4 - Bardejov - ulica Topl...'!F34</f>
        <v>0</v>
      </c>
      <c r="BB98" s="85">
        <f>'4 - Bardejov - ulica Topl...'!F35</f>
        <v>0</v>
      </c>
      <c r="BC98" s="85">
        <f>'4 - Bardejov - ulica Topl...'!F36</f>
        <v>0</v>
      </c>
      <c r="BD98" s="87">
        <f>'4 - Bardejov - ulica Topl...'!F37</f>
        <v>0</v>
      </c>
      <c r="BT98" s="88" t="s">
        <v>79</v>
      </c>
      <c r="BV98" s="88" t="s">
        <v>76</v>
      </c>
      <c r="BW98" s="88" t="s">
        <v>91</v>
      </c>
      <c r="BX98" s="88" t="s">
        <v>4</v>
      </c>
      <c r="CL98" s="88" t="s">
        <v>1</v>
      </c>
      <c r="CM98" s="88" t="s">
        <v>74</v>
      </c>
    </row>
    <row r="99" spans="1:91" s="7" customFormat="1" ht="37.5" customHeight="1">
      <c r="A99" s="79" t="s">
        <v>78</v>
      </c>
      <c r="B99" s="80"/>
      <c r="C99" s="81"/>
      <c r="D99" s="208" t="s">
        <v>92</v>
      </c>
      <c r="E99" s="208"/>
      <c r="F99" s="208"/>
      <c r="G99" s="208"/>
      <c r="H99" s="208"/>
      <c r="I99" s="82"/>
      <c r="J99" s="208" t="s">
        <v>93</v>
      </c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180">
        <f>'5 - Bardejov - ulica Topl...'!J30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83" t="s">
        <v>81</v>
      </c>
      <c r="AR99" s="80"/>
      <c r="AS99" s="84">
        <v>0</v>
      </c>
      <c r="AT99" s="85">
        <f t="shared" si="1"/>
        <v>0</v>
      </c>
      <c r="AU99" s="86">
        <f>'5 - Bardejov - ulica Topl...'!P119</f>
        <v>0</v>
      </c>
      <c r="AV99" s="85">
        <f>'5 - Bardejov - ulica Topl...'!J33</f>
        <v>0</v>
      </c>
      <c r="AW99" s="85">
        <f>'5 - Bardejov - ulica Topl...'!J34</f>
        <v>0</v>
      </c>
      <c r="AX99" s="85">
        <f>'5 - Bardejov - ulica Topl...'!J35</f>
        <v>0</v>
      </c>
      <c r="AY99" s="85">
        <f>'5 - Bardejov - ulica Topl...'!J36</f>
        <v>0</v>
      </c>
      <c r="AZ99" s="85">
        <f>'5 - Bardejov - ulica Topl...'!F33</f>
        <v>0</v>
      </c>
      <c r="BA99" s="85">
        <f>'5 - Bardejov - ulica Topl...'!F34</f>
        <v>0</v>
      </c>
      <c r="BB99" s="85">
        <f>'5 - Bardejov - ulica Topl...'!F35</f>
        <v>0</v>
      </c>
      <c r="BC99" s="85">
        <f>'5 - Bardejov - ulica Topl...'!F36</f>
        <v>0</v>
      </c>
      <c r="BD99" s="87">
        <f>'5 - Bardejov - ulica Topl...'!F37</f>
        <v>0</v>
      </c>
      <c r="BT99" s="88" t="s">
        <v>79</v>
      </c>
      <c r="BV99" s="88" t="s">
        <v>76</v>
      </c>
      <c r="BW99" s="88" t="s">
        <v>94</v>
      </c>
      <c r="BX99" s="88" t="s">
        <v>4</v>
      </c>
      <c r="CL99" s="88" t="s">
        <v>1</v>
      </c>
      <c r="CM99" s="88" t="s">
        <v>74</v>
      </c>
    </row>
    <row r="100" spans="1:91" s="7" customFormat="1" ht="24.75" customHeight="1">
      <c r="A100" s="79" t="s">
        <v>78</v>
      </c>
      <c r="B100" s="80"/>
      <c r="C100" s="81"/>
      <c r="D100" s="208" t="s">
        <v>95</v>
      </c>
      <c r="E100" s="208"/>
      <c r="F100" s="208"/>
      <c r="G100" s="208"/>
      <c r="H100" s="208"/>
      <c r="I100" s="82"/>
      <c r="J100" s="208" t="s">
        <v>96</v>
      </c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180">
        <f>'6 - Bardejov - ulica Kutu...'!J30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83" t="s">
        <v>81</v>
      </c>
      <c r="AR100" s="80"/>
      <c r="AS100" s="84">
        <v>0</v>
      </c>
      <c r="AT100" s="85">
        <f t="shared" si="1"/>
        <v>0</v>
      </c>
      <c r="AU100" s="86">
        <f>'6 - Bardejov - ulica Kutu...'!P119</f>
        <v>0</v>
      </c>
      <c r="AV100" s="85">
        <f>'6 - Bardejov - ulica Kutu...'!J33</f>
        <v>0</v>
      </c>
      <c r="AW100" s="85">
        <f>'6 - Bardejov - ulica Kutu...'!J34</f>
        <v>0</v>
      </c>
      <c r="AX100" s="85">
        <f>'6 - Bardejov - ulica Kutu...'!J35</f>
        <v>0</v>
      </c>
      <c r="AY100" s="85">
        <f>'6 - Bardejov - ulica Kutu...'!J36</f>
        <v>0</v>
      </c>
      <c r="AZ100" s="85">
        <f>'6 - Bardejov - ulica Kutu...'!F33</f>
        <v>0</v>
      </c>
      <c r="BA100" s="85">
        <f>'6 - Bardejov - ulica Kutu...'!F34</f>
        <v>0</v>
      </c>
      <c r="BB100" s="85">
        <f>'6 - Bardejov - ulica Kutu...'!F35</f>
        <v>0</v>
      </c>
      <c r="BC100" s="85">
        <f>'6 - Bardejov - ulica Kutu...'!F36</f>
        <v>0</v>
      </c>
      <c r="BD100" s="87">
        <f>'6 - Bardejov - ulica Kutu...'!F37</f>
        <v>0</v>
      </c>
      <c r="BT100" s="88" t="s">
        <v>79</v>
      </c>
      <c r="BV100" s="88" t="s">
        <v>76</v>
      </c>
      <c r="BW100" s="88" t="s">
        <v>97</v>
      </c>
      <c r="BX100" s="88" t="s">
        <v>4</v>
      </c>
      <c r="CL100" s="88" t="s">
        <v>1</v>
      </c>
      <c r="CM100" s="88" t="s">
        <v>74</v>
      </c>
    </row>
    <row r="101" spans="1:91" s="7" customFormat="1" ht="24.75" customHeight="1">
      <c r="A101" s="79" t="s">
        <v>78</v>
      </c>
      <c r="B101" s="80"/>
      <c r="C101" s="81"/>
      <c r="D101" s="208" t="s">
        <v>98</v>
      </c>
      <c r="E101" s="208"/>
      <c r="F101" s="208"/>
      <c r="G101" s="208"/>
      <c r="H101" s="208"/>
      <c r="I101" s="82"/>
      <c r="J101" s="208" t="s">
        <v>99</v>
      </c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180">
        <f>'7 - Bardejov - ulica Kutu...'!J30</f>
        <v>0</v>
      </c>
      <c r="AH101" s="181"/>
      <c r="AI101" s="181"/>
      <c r="AJ101" s="181"/>
      <c r="AK101" s="181"/>
      <c r="AL101" s="181"/>
      <c r="AM101" s="181"/>
      <c r="AN101" s="180">
        <f t="shared" si="0"/>
        <v>0</v>
      </c>
      <c r="AO101" s="181"/>
      <c r="AP101" s="181"/>
      <c r="AQ101" s="83" t="s">
        <v>81</v>
      </c>
      <c r="AR101" s="80"/>
      <c r="AS101" s="84">
        <v>0</v>
      </c>
      <c r="AT101" s="85">
        <f t="shared" si="1"/>
        <v>0</v>
      </c>
      <c r="AU101" s="86">
        <f>'7 - Bardejov - ulica Kutu...'!P119</f>
        <v>0</v>
      </c>
      <c r="AV101" s="85">
        <f>'7 - Bardejov - ulica Kutu...'!J33</f>
        <v>0</v>
      </c>
      <c r="AW101" s="85">
        <f>'7 - Bardejov - ulica Kutu...'!J34</f>
        <v>0</v>
      </c>
      <c r="AX101" s="85">
        <f>'7 - Bardejov - ulica Kutu...'!J35</f>
        <v>0</v>
      </c>
      <c r="AY101" s="85">
        <f>'7 - Bardejov - ulica Kutu...'!J36</f>
        <v>0</v>
      </c>
      <c r="AZ101" s="85">
        <f>'7 - Bardejov - ulica Kutu...'!F33</f>
        <v>0</v>
      </c>
      <c r="BA101" s="85">
        <f>'7 - Bardejov - ulica Kutu...'!F34</f>
        <v>0</v>
      </c>
      <c r="BB101" s="85">
        <f>'7 - Bardejov - ulica Kutu...'!F35</f>
        <v>0</v>
      </c>
      <c r="BC101" s="85">
        <f>'7 - Bardejov - ulica Kutu...'!F36</f>
        <v>0</v>
      </c>
      <c r="BD101" s="87">
        <f>'7 - Bardejov - ulica Kutu...'!F37</f>
        <v>0</v>
      </c>
      <c r="BT101" s="88" t="s">
        <v>79</v>
      </c>
      <c r="BV101" s="88" t="s">
        <v>76</v>
      </c>
      <c r="BW101" s="88" t="s">
        <v>100</v>
      </c>
      <c r="BX101" s="88" t="s">
        <v>4</v>
      </c>
      <c r="CL101" s="88" t="s">
        <v>1</v>
      </c>
      <c r="CM101" s="88" t="s">
        <v>74</v>
      </c>
    </row>
    <row r="102" spans="1:91" s="7" customFormat="1" ht="24.75" customHeight="1">
      <c r="A102" s="79" t="s">
        <v>78</v>
      </c>
      <c r="B102" s="80"/>
      <c r="C102" s="81"/>
      <c r="D102" s="208" t="s">
        <v>101</v>
      </c>
      <c r="E102" s="208"/>
      <c r="F102" s="208"/>
      <c r="G102" s="208"/>
      <c r="H102" s="208"/>
      <c r="I102" s="82"/>
      <c r="J102" s="208" t="s">
        <v>102</v>
      </c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180">
        <f>'8 -  Bardejov - ulica Pod...'!J30</f>
        <v>0</v>
      </c>
      <c r="AH102" s="181"/>
      <c r="AI102" s="181"/>
      <c r="AJ102" s="181"/>
      <c r="AK102" s="181"/>
      <c r="AL102" s="181"/>
      <c r="AM102" s="181"/>
      <c r="AN102" s="180">
        <f t="shared" si="0"/>
        <v>0</v>
      </c>
      <c r="AO102" s="181"/>
      <c r="AP102" s="181"/>
      <c r="AQ102" s="83" t="s">
        <v>81</v>
      </c>
      <c r="AR102" s="80"/>
      <c r="AS102" s="84">
        <v>0</v>
      </c>
      <c r="AT102" s="85">
        <f t="shared" si="1"/>
        <v>0</v>
      </c>
      <c r="AU102" s="86">
        <f>'8 -  Bardejov - ulica Pod...'!P118</f>
        <v>0</v>
      </c>
      <c r="AV102" s="85">
        <f>'8 -  Bardejov - ulica Pod...'!J33</f>
        <v>0</v>
      </c>
      <c r="AW102" s="85">
        <f>'8 -  Bardejov - ulica Pod...'!J34</f>
        <v>0</v>
      </c>
      <c r="AX102" s="85">
        <f>'8 -  Bardejov - ulica Pod...'!J35</f>
        <v>0</v>
      </c>
      <c r="AY102" s="85">
        <f>'8 -  Bardejov - ulica Pod...'!J36</f>
        <v>0</v>
      </c>
      <c r="AZ102" s="85">
        <f>'8 -  Bardejov - ulica Pod...'!F33</f>
        <v>0</v>
      </c>
      <c r="BA102" s="85">
        <f>'8 -  Bardejov - ulica Pod...'!F34</f>
        <v>0</v>
      </c>
      <c r="BB102" s="85">
        <f>'8 -  Bardejov - ulica Pod...'!F35</f>
        <v>0</v>
      </c>
      <c r="BC102" s="85">
        <f>'8 -  Bardejov - ulica Pod...'!F36</f>
        <v>0</v>
      </c>
      <c r="BD102" s="87">
        <f>'8 -  Bardejov - ulica Pod...'!F37</f>
        <v>0</v>
      </c>
      <c r="BT102" s="88" t="s">
        <v>79</v>
      </c>
      <c r="BV102" s="88" t="s">
        <v>76</v>
      </c>
      <c r="BW102" s="88" t="s">
        <v>103</v>
      </c>
      <c r="BX102" s="88" t="s">
        <v>4</v>
      </c>
      <c r="CL102" s="88" t="s">
        <v>1</v>
      </c>
      <c r="CM102" s="88" t="s">
        <v>74</v>
      </c>
    </row>
    <row r="103" spans="1:91" s="7" customFormat="1" ht="24.75" customHeight="1">
      <c r="A103" s="79" t="s">
        <v>78</v>
      </c>
      <c r="B103" s="80"/>
      <c r="C103" s="81"/>
      <c r="D103" s="208" t="s">
        <v>104</v>
      </c>
      <c r="E103" s="208"/>
      <c r="F103" s="208"/>
      <c r="G103" s="208"/>
      <c r="H103" s="208"/>
      <c r="I103" s="82"/>
      <c r="J103" s="208" t="s">
        <v>105</v>
      </c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180">
        <f>'9 - Bardejov - ulica Pod ...'!J30</f>
        <v>0</v>
      </c>
      <c r="AH103" s="181"/>
      <c r="AI103" s="181"/>
      <c r="AJ103" s="181"/>
      <c r="AK103" s="181"/>
      <c r="AL103" s="181"/>
      <c r="AM103" s="181"/>
      <c r="AN103" s="180">
        <f t="shared" si="0"/>
        <v>0</v>
      </c>
      <c r="AO103" s="181"/>
      <c r="AP103" s="181"/>
      <c r="AQ103" s="83" t="s">
        <v>81</v>
      </c>
      <c r="AR103" s="80"/>
      <c r="AS103" s="84">
        <v>0</v>
      </c>
      <c r="AT103" s="85">
        <f t="shared" si="1"/>
        <v>0</v>
      </c>
      <c r="AU103" s="86">
        <f>'9 - Bardejov - ulica Pod ...'!P119</f>
        <v>0</v>
      </c>
      <c r="AV103" s="85">
        <f>'9 - Bardejov - ulica Pod ...'!J33</f>
        <v>0</v>
      </c>
      <c r="AW103" s="85">
        <f>'9 - Bardejov - ulica Pod ...'!J34</f>
        <v>0</v>
      </c>
      <c r="AX103" s="85">
        <f>'9 - Bardejov - ulica Pod ...'!J35</f>
        <v>0</v>
      </c>
      <c r="AY103" s="85">
        <f>'9 - Bardejov - ulica Pod ...'!J36</f>
        <v>0</v>
      </c>
      <c r="AZ103" s="85">
        <f>'9 - Bardejov - ulica Pod ...'!F33</f>
        <v>0</v>
      </c>
      <c r="BA103" s="85">
        <f>'9 - Bardejov - ulica Pod ...'!F34</f>
        <v>0</v>
      </c>
      <c r="BB103" s="85">
        <f>'9 - Bardejov - ulica Pod ...'!F35</f>
        <v>0</v>
      </c>
      <c r="BC103" s="85">
        <f>'9 - Bardejov - ulica Pod ...'!F36</f>
        <v>0</v>
      </c>
      <c r="BD103" s="87">
        <f>'9 - Bardejov - ulica Pod ...'!F37</f>
        <v>0</v>
      </c>
      <c r="BT103" s="88" t="s">
        <v>79</v>
      </c>
      <c r="BV103" s="88" t="s">
        <v>76</v>
      </c>
      <c r="BW103" s="88" t="s">
        <v>106</v>
      </c>
      <c r="BX103" s="88" t="s">
        <v>4</v>
      </c>
      <c r="CL103" s="88" t="s">
        <v>1</v>
      </c>
      <c r="CM103" s="88" t="s">
        <v>74</v>
      </c>
    </row>
    <row r="104" spans="1:91" s="7" customFormat="1" ht="24.75" customHeight="1">
      <c r="A104" s="79" t="s">
        <v>78</v>
      </c>
      <c r="B104" s="80"/>
      <c r="C104" s="81"/>
      <c r="D104" s="208" t="s">
        <v>107</v>
      </c>
      <c r="E104" s="208"/>
      <c r="F104" s="208"/>
      <c r="G104" s="208"/>
      <c r="H104" s="208"/>
      <c r="I104" s="82"/>
      <c r="J104" s="208" t="s">
        <v>108</v>
      </c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180">
        <f>'10 - Bardejov - ulica Top...'!J30</f>
        <v>0</v>
      </c>
      <c r="AH104" s="181"/>
      <c r="AI104" s="181"/>
      <c r="AJ104" s="181"/>
      <c r="AK104" s="181"/>
      <c r="AL104" s="181"/>
      <c r="AM104" s="181"/>
      <c r="AN104" s="180">
        <f t="shared" si="0"/>
        <v>0</v>
      </c>
      <c r="AO104" s="181"/>
      <c r="AP104" s="181"/>
      <c r="AQ104" s="83" t="s">
        <v>81</v>
      </c>
      <c r="AR104" s="80"/>
      <c r="AS104" s="84">
        <v>0</v>
      </c>
      <c r="AT104" s="85">
        <f t="shared" si="1"/>
        <v>0</v>
      </c>
      <c r="AU104" s="86">
        <f>'10 - Bardejov - ulica Top...'!P119</f>
        <v>0</v>
      </c>
      <c r="AV104" s="85">
        <f>'10 - Bardejov - ulica Top...'!J33</f>
        <v>0</v>
      </c>
      <c r="AW104" s="85">
        <f>'10 - Bardejov - ulica Top...'!J34</f>
        <v>0</v>
      </c>
      <c r="AX104" s="85">
        <f>'10 - Bardejov - ulica Top...'!J35</f>
        <v>0</v>
      </c>
      <c r="AY104" s="85">
        <f>'10 - Bardejov - ulica Top...'!J36</f>
        <v>0</v>
      </c>
      <c r="AZ104" s="85">
        <f>'10 - Bardejov - ulica Top...'!F33</f>
        <v>0</v>
      </c>
      <c r="BA104" s="85">
        <f>'10 - Bardejov - ulica Top...'!F34</f>
        <v>0</v>
      </c>
      <c r="BB104" s="85">
        <f>'10 - Bardejov - ulica Top...'!F35</f>
        <v>0</v>
      </c>
      <c r="BC104" s="85">
        <f>'10 - Bardejov - ulica Top...'!F36</f>
        <v>0</v>
      </c>
      <c r="BD104" s="87">
        <f>'10 - Bardejov - ulica Top...'!F37</f>
        <v>0</v>
      </c>
      <c r="BT104" s="88" t="s">
        <v>79</v>
      </c>
      <c r="BV104" s="88" t="s">
        <v>76</v>
      </c>
      <c r="BW104" s="88" t="s">
        <v>109</v>
      </c>
      <c r="BX104" s="88" t="s">
        <v>4</v>
      </c>
      <c r="CL104" s="88" t="s">
        <v>1</v>
      </c>
      <c r="CM104" s="88" t="s">
        <v>74</v>
      </c>
    </row>
    <row r="105" spans="1:91" s="7" customFormat="1" ht="24.75" customHeight="1">
      <c r="A105" s="79" t="s">
        <v>78</v>
      </c>
      <c r="B105" s="80"/>
      <c r="C105" s="81"/>
      <c r="D105" s="208" t="s">
        <v>110</v>
      </c>
      <c r="E105" s="208"/>
      <c r="F105" s="208"/>
      <c r="G105" s="208"/>
      <c r="H105" s="208"/>
      <c r="I105" s="82"/>
      <c r="J105" s="208" t="s">
        <v>111</v>
      </c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180">
        <f>'11 -  Bardejov - ZS Barto...'!J30</f>
        <v>0</v>
      </c>
      <c r="AH105" s="181"/>
      <c r="AI105" s="181"/>
      <c r="AJ105" s="181"/>
      <c r="AK105" s="181"/>
      <c r="AL105" s="181"/>
      <c r="AM105" s="181"/>
      <c r="AN105" s="180">
        <f t="shared" si="0"/>
        <v>0</v>
      </c>
      <c r="AO105" s="181"/>
      <c r="AP105" s="181"/>
      <c r="AQ105" s="83" t="s">
        <v>81</v>
      </c>
      <c r="AR105" s="80"/>
      <c r="AS105" s="89">
        <v>0</v>
      </c>
      <c r="AT105" s="90">
        <f t="shared" si="1"/>
        <v>0</v>
      </c>
      <c r="AU105" s="91">
        <f>'11 -  Bardejov - ZS Barto...'!P118</f>
        <v>0</v>
      </c>
      <c r="AV105" s="90">
        <f>'11 -  Bardejov - ZS Barto...'!J33</f>
        <v>0</v>
      </c>
      <c r="AW105" s="90">
        <f>'11 -  Bardejov - ZS Barto...'!J34</f>
        <v>0</v>
      </c>
      <c r="AX105" s="90">
        <f>'11 -  Bardejov - ZS Barto...'!J35</f>
        <v>0</v>
      </c>
      <c r="AY105" s="90">
        <f>'11 -  Bardejov - ZS Barto...'!J36</f>
        <v>0</v>
      </c>
      <c r="AZ105" s="90">
        <f>'11 -  Bardejov - ZS Barto...'!F33</f>
        <v>0</v>
      </c>
      <c r="BA105" s="90">
        <f>'11 -  Bardejov - ZS Barto...'!F34</f>
        <v>0</v>
      </c>
      <c r="BB105" s="90">
        <f>'11 -  Bardejov - ZS Barto...'!F35</f>
        <v>0</v>
      </c>
      <c r="BC105" s="90">
        <f>'11 -  Bardejov - ZS Barto...'!F36</f>
        <v>0</v>
      </c>
      <c r="BD105" s="92">
        <f>'11 -  Bardejov - ZS Barto...'!F37</f>
        <v>0</v>
      </c>
      <c r="BT105" s="88" t="s">
        <v>79</v>
      </c>
      <c r="BV105" s="88" t="s">
        <v>76</v>
      </c>
      <c r="BW105" s="88" t="s">
        <v>112</v>
      </c>
      <c r="BX105" s="88" t="s">
        <v>4</v>
      </c>
      <c r="CL105" s="88" t="s">
        <v>1</v>
      </c>
      <c r="CM105" s="88" t="s">
        <v>74</v>
      </c>
    </row>
    <row r="106" spans="1:57" s="2" customFormat="1" ht="30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30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s="2" customFormat="1" ht="6.7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30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</sheetData>
  <sheetProtection/>
  <mergeCells count="82">
    <mergeCell ref="D95:H95"/>
    <mergeCell ref="D99:H99"/>
    <mergeCell ref="D100:H100"/>
    <mergeCell ref="D96:H96"/>
    <mergeCell ref="D97:H97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102:H102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AK30:AO30"/>
    <mergeCell ref="L85:AO85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105:AP105"/>
    <mergeCell ref="AG105:AM105"/>
    <mergeCell ref="AN94:AP94"/>
    <mergeCell ref="AG104:AM104"/>
    <mergeCell ref="AG96:AM96"/>
    <mergeCell ref="AG98:AM98"/>
  </mergeCells>
  <hyperlinks>
    <hyperlink ref="A95" location="'1 - Bardejov - ulica Dlhý...'!C2" display="/"/>
    <hyperlink ref="A96" location="'2 - Výsadba rastlín v str...'!C2" display="/"/>
    <hyperlink ref="A97" location="'3 -  Bardejov - ulica Kom...'!C2" display="/"/>
    <hyperlink ref="A98" location="'4 - Bardejov - ulica Topl...'!C2" display="/"/>
    <hyperlink ref="A99" location="'5 - Bardejov - ulica Topl...'!C2" display="/"/>
    <hyperlink ref="A100" location="'6 - Bardejov - ulica Kutu...'!C2" display="/"/>
    <hyperlink ref="A101" location="'7 - Bardejov - ulica Kutu...'!C2" display="/"/>
    <hyperlink ref="A102" location="'8 -  Bardejov - ulica Pod...'!C2" display="/"/>
    <hyperlink ref="A103" location="'9 - Bardejov - ulica Pod ...'!C2" display="/"/>
    <hyperlink ref="A104" location="'10 - Bardejov - ulica Top...'!C2" display="/"/>
    <hyperlink ref="A105" location="'11 -  Bardejov - ZS Bar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106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6" t="s">
        <v>324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ROUND((SUM(BE119:BE149)),2)</f>
        <v>0</v>
      </c>
      <c r="G33" s="100"/>
      <c r="H33" s="100"/>
      <c r="I33" s="101">
        <v>0.2</v>
      </c>
      <c r="J33" s="99">
        <f>ROUND(((SUM(BE119:BE149))*I33),2)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ROUND((SUM(BF119:BF149)),2)</f>
        <v>0</v>
      </c>
      <c r="G34" s="100"/>
      <c r="H34" s="100"/>
      <c r="I34" s="101">
        <v>0.2</v>
      </c>
      <c r="J34" s="99">
        <f>ROUND(((SUM(BF119:BF149))*I34),2)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ROUND((SUM(BG119:BG149)),2)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ROUND((SUM(BH119:BH149)),2)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ROUND((SUM(BI119:BI149)),2)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6" t="str">
        <f>E9</f>
        <v>9 - Bardejov - ulica Pod Vinbargom - výsadba stromov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6" t="str">
        <f>E9</f>
        <v>9 - Bardejov - ulica Pod Vinbargom - výsadba stromov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P121+P148</f>
        <v>0</v>
      </c>
      <c r="Q120" s="140"/>
      <c r="R120" s="141">
        <f>R121+R148</f>
        <v>0</v>
      </c>
      <c r="S120" s="140"/>
      <c r="T120" s="142">
        <f>T121+T148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BK121+BK148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SUM(P122:P147)</f>
        <v>0</v>
      </c>
      <c r="Q121" s="140"/>
      <c r="R121" s="141">
        <f>SUM(R122:R147)</f>
        <v>0</v>
      </c>
      <c r="S121" s="140"/>
      <c r="T121" s="142">
        <f>SUM(T122:T147)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SUM(BK122:BK147)</f>
        <v>0</v>
      </c>
    </row>
    <row r="122" spans="1:65" s="2" customFormat="1" ht="44.25" customHeight="1">
      <c r="A122" s="29"/>
      <c r="B122" s="147"/>
      <c r="C122" s="148" t="s">
        <v>79</v>
      </c>
      <c r="D122" s="148" t="s">
        <v>140</v>
      </c>
      <c r="E122" s="149" t="s">
        <v>141</v>
      </c>
      <c r="F122" s="150" t="s">
        <v>142</v>
      </c>
      <c r="G122" s="151" t="s">
        <v>143</v>
      </c>
      <c r="H122" s="152">
        <v>15</v>
      </c>
      <c r="I122" s="153"/>
      <c r="J122" s="154">
        <f aca="true" t="shared" si="0" ref="J122:J147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7">O122*H122</f>
        <v>0</v>
      </c>
      <c r="Q122" s="158">
        <v>0</v>
      </c>
      <c r="R122" s="158">
        <f aca="true" t="shared" si="2" ref="R122:R147">Q122*H122</f>
        <v>0</v>
      </c>
      <c r="S122" s="158">
        <v>0</v>
      </c>
      <c r="T122" s="159">
        <f aca="true" t="shared" si="3" ref="T122:T147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7">IF(N122="základná",J122,0)</f>
        <v>0</v>
      </c>
      <c r="BF122" s="161">
        <f aca="true" t="shared" si="5" ref="BF122:BF147">IF(N122="znížená",J122,0)</f>
        <v>0</v>
      </c>
      <c r="BG122" s="161">
        <f aca="true" t="shared" si="6" ref="BG122:BG147">IF(N122="zákl. prenesená",J122,0)</f>
        <v>0</v>
      </c>
      <c r="BH122" s="161">
        <f aca="true" t="shared" si="7" ref="BH122:BH147">IF(N122="zníž. prenesená",J122,0)</f>
        <v>0</v>
      </c>
      <c r="BI122" s="161">
        <f aca="true" t="shared" si="8" ref="BI122:BI147">IF(N122="nulová",J122,0)</f>
        <v>0</v>
      </c>
      <c r="BJ122" s="14" t="s">
        <v>83</v>
      </c>
      <c r="BK122" s="161">
        <f aca="true" t="shared" si="9" ref="BK122:BK147">ROUND(I122*H122,2)</f>
        <v>0</v>
      </c>
      <c r="BL122" s="14" t="s">
        <v>89</v>
      </c>
      <c r="BM122" s="160" t="s">
        <v>83</v>
      </c>
    </row>
    <row r="123" spans="1:65" s="2" customFormat="1" ht="24" customHeight="1">
      <c r="A123" s="29"/>
      <c r="B123" s="147"/>
      <c r="C123" s="148" t="s">
        <v>83</v>
      </c>
      <c r="D123" s="148" t="s">
        <v>140</v>
      </c>
      <c r="E123" s="149" t="s">
        <v>166</v>
      </c>
      <c r="F123" s="150" t="s">
        <v>325</v>
      </c>
      <c r="G123" s="151" t="s">
        <v>146</v>
      </c>
      <c r="H123" s="152">
        <v>50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24" customHeight="1">
      <c r="A124" s="29"/>
      <c r="B124" s="147"/>
      <c r="C124" s="148" t="s">
        <v>86</v>
      </c>
      <c r="D124" s="148" t="s">
        <v>140</v>
      </c>
      <c r="E124" s="149" t="s">
        <v>149</v>
      </c>
      <c r="F124" s="150" t="s">
        <v>150</v>
      </c>
      <c r="G124" s="151" t="s">
        <v>146</v>
      </c>
      <c r="H124" s="152">
        <v>65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33" customHeight="1">
      <c r="A125" s="29"/>
      <c r="B125" s="147"/>
      <c r="C125" s="148" t="s">
        <v>89</v>
      </c>
      <c r="D125" s="148" t="s">
        <v>140</v>
      </c>
      <c r="E125" s="149" t="s">
        <v>151</v>
      </c>
      <c r="F125" s="150" t="s">
        <v>152</v>
      </c>
      <c r="G125" s="151" t="s">
        <v>143</v>
      </c>
      <c r="H125" s="152">
        <v>15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1.75" customHeight="1">
      <c r="A126" s="29"/>
      <c r="B126" s="147"/>
      <c r="C126" s="162" t="s">
        <v>92</v>
      </c>
      <c r="D126" s="162" t="s">
        <v>153</v>
      </c>
      <c r="E126" s="163" t="s">
        <v>326</v>
      </c>
      <c r="F126" s="164" t="s">
        <v>327</v>
      </c>
      <c r="G126" s="165" t="s">
        <v>143</v>
      </c>
      <c r="H126" s="166">
        <v>5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101</v>
      </c>
      <c r="AT126" s="160" t="s">
        <v>153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62" t="s">
        <v>95</v>
      </c>
      <c r="D127" s="162" t="s">
        <v>153</v>
      </c>
      <c r="E127" s="163" t="s">
        <v>328</v>
      </c>
      <c r="F127" s="164" t="s">
        <v>329</v>
      </c>
      <c r="G127" s="165" t="s">
        <v>143</v>
      </c>
      <c r="H127" s="166">
        <v>5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101</v>
      </c>
      <c r="AT127" s="160" t="s">
        <v>153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24" customHeight="1">
      <c r="A128" s="29"/>
      <c r="B128" s="147"/>
      <c r="C128" s="162" t="s">
        <v>98</v>
      </c>
      <c r="D128" s="162" t="s">
        <v>153</v>
      </c>
      <c r="E128" s="163" t="s">
        <v>330</v>
      </c>
      <c r="F128" s="164" t="s">
        <v>331</v>
      </c>
      <c r="G128" s="165" t="s">
        <v>143</v>
      </c>
      <c r="H128" s="166">
        <v>5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101</v>
      </c>
      <c r="AT128" s="160" t="s">
        <v>153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33" customHeight="1">
      <c r="A129" s="29"/>
      <c r="B129" s="147"/>
      <c r="C129" s="148" t="s">
        <v>95</v>
      </c>
      <c r="D129" s="148" t="s">
        <v>140</v>
      </c>
      <c r="E129" s="149" t="s">
        <v>157</v>
      </c>
      <c r="F129" s="150" t="s">
        <v>158</v>
      </c>
      <c r="G129" s="151" t="s">
        <v>143</v>
      </c>
      <c r="H129" s="152">
        <v>15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89</v>
      </c>
      <c r="AT129" s="160" t="s">
        <v>140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16.5" customHeight="1">
      <c r="A130" s="29"/>
      <c r="B130" s="147"/>
      <c r="C130" s="162" t="s">
        <v>98</v>
      </c>
      <c r="D130" s="162" t="s">
        <v>153</v>
      </c>
      <c r="E130" s="163" t="s">
        <v>160</v>
      </c>
      <c r="F130" s="164" t="s">
        <v>161</v>
      </c>
      <c r="G130" s="165" t="s">
        <v>143</v>
      </c>
      <c r="H130" s="166">
        <v>45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101</v>
      </c>
      <c r="AT130" s="160" t="s">
        <v>153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48" t="s">
        <v>101</v>
      </c>
      <c r="D131" s="148" t="s">
        <v>140</v>
      </c>
      <c r="E131" s="149" t="s">
        <v>163</v>
      </c>
      <c r="F131" s="150" t="s">
        <v>164</v>
      </c>
      <c r="G131" s="151" t="s">
        <v>143</v>
      </c>
      <c r="H131" s="152">
        <v>15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48" t="s">
        <v>104</v>
      </c>
      <c r="D132" s="148" t="s">
        <v>140</v>
      </c>
      <c r="E132" s="149" t="s">
        <v>332</v>
      </c>
      <c r="F132" s="150" t="s">
        <v>167</v>
      </c>
      <c r="G132" s="151" t="s">
        <v>146</v>
      </c>
      <c r="H132" s="152">
        <v>15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89</v>
      </c>
      <c r="AT132" s="160" t="s">
        <v>140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16.5" customHeight="1">
      <c r="A133" s="29"/>
      <c r="B133" s="147"/>
      <c r="C133" s="162" t="s">
        <v>107</v>
      </c>
      <c r="D133" s="162" t="s">
        <v>153</v>
      </c>
      <c r="E133" s="163" t="s">
        <v>313</v>
      </c>
      <c r="F133" s="164" t="s">
        <v>314</v>
      </c>
      <c r="G133" s="165" t="s">
        <v>310</v>
      </c>
      <c r="H133" s="166">
        <v>1.3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21.75" customHeight="1">
      <c r="A134" s="29"/>
      <c r="B134" s="147"/>
      <c r="C134" s="148" t="s">
        <v>110</v>
      </c>
      <c r="D134" s="148" t="s">
        <v>140</v>
      </c>
      <c r="E134" s="149" t="s">
        <v>311</v>
      </c>
      <c r="F134" s="150" t="s">
        <v>312</v>
      </c>
      <c r="G134" s="151" t="s">
        <v>146</v>
      </c>
      <c r="H134" s="152">
        <v>50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89</v>
      </c>
      <c r="AT134" s="160" t="s">
        <v>140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24" customHeight="1">
      <c r="A135" s="29"/>
      <c r="B135" s="147"/>
      <c r="C135" s="162" t="s">
        <v>156</v>
      </c>
      <c r="D135" s="162" t="s">
        <v>153</v>
      </c>
      <c r="E135" s="163" t="s">
        <v>171</v>
      </c>
      <c r="F135" s="164" t="s">
        <v>172</v>
      </c>
      <c r="G135" s="165" t="s">
        <v>173</v>
      </c>
      <c r="H135" s="166">
        <v>0.09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101</v>
      </c>
      <c r="AT135" s="160" t="s">
        <v>153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1.75" customHeight="1">
      <c r="A136" s="29"/>
      <c r="B136" s="147"/>
      <c r="C136" s="162" t="s">
        <v>175</v>
      </c>
      <c r="D136" s="162" t="s">
        <v>153</v>
      </c>
      <c r="E136" s="163" t="s">
        <v>176</v>
      </c>
      <c r="F136" s="164" t="s">
        <v>177</v>
      </c>
      <c r="G136" s="165" t="s">
        <v>178</v>
      </c>
      <c r="H136" s="166">
        <v>0.156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101</v>
      </c>
      <c r="AT136" s="160" t="s">
        <v>153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16.5" customHeight="1">
      <c r="A137" s="29"/>
      <c r="B137" s="147"/>
      <c r="C137" s="162" t="s">
        <v>159</v>
      </c>
      <c r="D137" s="162" t="s">
        <v>153</v>
      </c>
      <c r="E137" s="163" t="s">
        <v>180</v>
      </c>
      <c r="F137" s="164" t="s">
        <v>181</v>
      </c>
      <c r="G137" s="165" t="s">
        <v>178</v>
      </c>
      <c r="H137" s="166">
        <v>1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101</v>
      </c>
      <c r="AT137" s="160" t="s">
        <v>153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21.75" customHeight="1">
      <c r="A138" s="29"/>
      <c r="B138" s="147"/>
      <c r="C138" s="148" t="s">
        <v>162</v>
      </c>
      <c r="D138" s="148" t="s">
        <v>140</v>
      </c>
      <c r="E138" s="149" t="s">
        <v>188</v>
      </c>
      <c r="F138" s="150" t="s">
        <v>189</v>
      </c>
      <c r="G138" s="151" t="s">
        <v>186</v>
      </c>
      <c r="H138" s="152">
        <v>22.5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24" customHeight="1">
      <c r="A139" s="29"/>
      <c r="B139" s="147"/>
      <c r="C139" s="148" t="s">
        <v>74</v>
      </c>
      <c r="D139" s="148" t="s">
        <v>140</v>
      </c>
      <c r="E139" s="149" t="s">
        <v>184</v>
      </c>
      <c r="F139" s="150" t="s">
        <v>185</v>
      </c>
      <c r="G139" s="151" t="s">
        <v>186</v>
      </c>
      <c r="H139" s="152">
        <v>22.5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89</v>
      </c>
      <c r="AT139" s="160" t="s">
        <v>140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24" customHeight="1">
      <c r="A140" s="29"/>
      <c r="B140" s="147"/>
      <c r="C140" s="148" t="s">
        <v>191</v>
      </c>
      <c r="D140" s="148" t="s">
        <v>140</v>
      </c>
      <c r="E140" s="149" t="s">
        <v>192</v>
      </c>
      <c r="F140" s="150" t="s">
        <v>169</v>
      </c>
      <c r="G140" s="151" t="s">
        <v>146</v>
      </c>
      <c r="H140" s="152">
        <v>15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16.5" customHeight="1">
      <c r="A141" s="29"/>
      <c r="B141" s="147"/>
      <c r="C141" s="162" t="s">
        <v>165</v>
      </c>
      <c r="D141" s="162" t="s">
        <v>153</v>
      </c>
      <c r="E141" s="163" t="s">
        <v>195</v>
      </c>
      <c r="F141" s="164" t="s">
        <v>196</v>
      </c>
      <c r="G141" s="165" t="s">
        <v>197</v>
      </c>
      <c r="H141" s="166">
        <v>750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101</v>
      </c>
      <c r="AT141" s="160" t="s">
        <v>153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37.5" customHeight="1">
      <c r="A142" s="29"/>
      <c r="B142" s="147"/>
      <c r="C142" s="148" t="s">
        <v>199</v>
      </c>
      <c r="D142" s="148" t="s">
        <v>140</v>
      </c>
      <c r="E142" s="149" t="s">
        <v>200</v>
      </c>
      <c r="F142" s="150" t="s">
        <v>333</v>
      </c>
      <c r="G142" s="151" t="s">
        <v>146</v>
      </c>
      <c r="H142" s="152">
        <v>15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89</v>
      </c>
      <c r="AT142" s="160" t="s">
        <v>140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24" customHeight="1">
      <c r="A143" s="29"/>
      <c r="B143" s="147"/>
      <c r="C143" s="148" t="s">
        <v>7</v>
      </c>
      <c r="D143" s="148" t="s">
        <v>140</v>
      </c>
      <c r="E143" s="149" t="s">
        <v>208</v>
      </c>
      <c r="F143" s="150" t="s">
        <v>209</v>
      </c>
      <c r="G143" s="151" t="s">
        <v>205</v>
      </c>
      <c r="H143" s="152">
        <v>0.03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89</v>
      </c>
      <c r="AT143" s="160" t="s">
        <v>140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1:65" s="2" customFormat="1" ht="24" customHeight="1">
      <c r="A144" s="29"/>
      <c r="B144" s="147"/>
      <c r="C144" s="162" t="s">
        <v>207</v>
      </c>
      <c r="D144" s="162" t="s">
        <v>153</v>
      </c>
      <c r="E144" s="163" t="s">
        <v>211</v>
      </c>
      <c r="F144" s="164" t="s">
        <v>334</v>
      </c>
      <c r="G144" s="165" t="s">
        <v>205</v>
      </c>
      <c r="H144" s="166">
        <v>0.03</v>
      </c>
      <c r="I144" s="167"/>
      <c r="J144" s="168">
        <f t="shared" si="0"/>
        <v>0</v>
      </c>
      <c r="K144" s="169"/>
      <c r="L144" s="170"/>
      <c r="M144" s="171" t="s">
        <v>1</v>
      </c>
      <c r="N144" s="172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101</v>
      </c>
      <c r="AT144" s="160" t="s">
        <v>153</v>
      </c>
      <c r="AU144" s="160" t="s">
        <v>83</v>
      </c>
      <c r="AY144" s="14" t="s">
        <v>138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83</v>
      </c>
      <c r="BK144" s="161">
        <f t="shared" si="9"/>
        <v>0</v>
      </c>
      <c r="BL144" s="14" t="s">
        <v>89</v>
      </c>
      <c r="BM144" s="160" t="s">
        <v>218</v>
      </c>
    </row>
    <row r="145" spans="1:65" s="2" customFormat="1" ht="24" customHeight="1">
      <c r="A145" s="29"/>
      <c r="B145" s="147"/>
      <c r="C145" s="148" t="s">
        <v>170</v>
      </c>
      <c r="D145" s="148" t="s">
        <v>140</v>
      </c>
      <c r="E145" s="149" t="s">
        <v>215</v>
      </c>
      <c r="F145" s="150" t="s">
        <v>216</v>
      </c>
      <c r="G145" s="151" t="s">
        <v>217</v>
      </c>
      <c r="H145" s="152">
        <v>0.8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89</v>
      </c>
      <c r="AT145" s="160" t="s">
        <v>140</v>
      </c>
      <c r="AU145" s="160" t="s">
        <v>83</v>
      </c>
      <c r="AY145" s="14" t="s">
        <v>138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83</v>
      </c>
      <c r="BK145" s="161">
        <f t="shared" si="9"/>
        <v>0</v>
      </c>
      <c r="BL145" s="14" t="s">
        <v>89</v>
      </c>
      <c r="BM145" s="160" t="s">
        <v>221</v>
      </c>
    </row>
    <row r="146" spans="1:65" s="2" customFormat="1" ht="16.5" customHeight="1">
      <c r="A146" s="29"/>
      <c r="B146" s="147"/>
      <c r="C146" s="162" t="s">
        <v>214</v>
      </c>
      <c r="D146" s="162" t="s">
        <v>153</v>
      </c>
      <c r="E146" s="163" t="s">
        <v>219</v>
      </c>
      <c r="F146" s="164" t="s">
        <v>220</v>
      </c>
      <c r="G146" s="165" t="s">
        <v>205</v>
      </c>
      <c r="H146" s="166">
        <v>3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101</v>
      </c>
      <c r="AT146" s="160" t="s">
        <v>153</v>
      </c>
      <c r="AU146" s="160" t="s">
        <v>83</v>
      </c>
      <c r="AY146" s="14" t="s">
        <v>138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83</v>
      </c>
      <c r="BK146" s="161">
        <f t="shared" si="9"/>
        <v>0</v>
      </c>
      <c r="BL146" s="14" t="s">
        <v>89</v>
      </c>
      <c r="BM146" s="160" t="s">
        <v>225</v>
      </c>
    </row>
    <row r="147" spans="1:65" s="2" customFormat="1" ht="16.5" customHeight="1">
      <c r="A147" s="29"/>
      <c r="B147" s="147"/>
      <c r="C147" s="162" t="s">
        <v>174</v>
      </c>
      <c r="D147" s="162" t="s">
        <v>153</v>
      </c>
      <c r="E147" s="163" t="s">
        <v>223</v>
      </c>
      <c r="F147" s="164" t="s">
        <v>224</v>
      </c>
      <c r="G147" s="165" t="s">
        <v>143</v>
      </c>
      <c r="H147" s="166">
        <v>15</v>
      </c>
      <c r="I147" s="167"/>
      <c r="J147" s="168">
        <f t="shared" si="0"/>
        <v>0</v>
      </c>
      <c r="K147" s="169"/>
      <c r="L147" s="170"/>
      <c r="M147" s="171" t="s">
        <v>1</v>
      </c>
      <c r="N147" s="172" t="s">
        <v>40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101</v>
      </c>
      <c r="AT147" s="160" t="s">
        <v>153</v>
      </c>
      <c r="AU147" s="160" t="s">
        <v>83</v>
      </c>
      <c r="AY147" s="14" t="s">
        <v>138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83</v>
      </c>
      <c r="BK147" s="161">
        <f t="shared" si="9"/>
        <v>0</v>
      </c>
      <c r="BL147" s="14" t="s">
        <v>89</v>
      </c>
      <c r="BM147" s="160" t="s">
        <v>230</v>
      </c>
    </row>
    <row r="148" spans="2:63" s="12" customFormat="1" ht="22.5" customHeight="1">
      <c r="B148" s="134"/>
      <c r="D148" s="135" t="s">
        <v>73</v>
      </c>
      <c r="E148" s="145" t="s">
        <v>226</v>
      </c>
      <c r="F148" s="145" t="s">
        <v>227</v>
      </c>
      <c r="I148" s="137"/>
      <c r="J148" s="146">
        <f>BK148</f>
        <v>0</v>
      </c>
      <c r="L148" s="134"/>
      <c r="M148" s="139"/>
      <c r="N148" s="140"/>
      <c r="O148" s="140"/>
      <c r="P148" s="141">
        <f>P149</f>
        <v>0</v>
      </c>
      <c r="Q148" s="140"/>
      <c r="R148" s="141">
        <f>R149</f>
        <v>0</v>
      </c>
      <c r="S148" s="140"/>
      <c r="T148" s="142">
        <f>T149</f>
        <v>0</v>
      </c>
      <c r="AR148" s="135" t="s">
        <v>79</v>
      </c>
      <c r="AT148" s="143" t="s">
        <v>73</v>
      </c>
      <c r="AU148" s="143" t="s">
        <v>79</v>
      </c>
      <c r="AY148" s="135" t="s">
        <v>138</v>
      </c>
      <c r="BK148" s="144">
        <f>BK149</f>
        <v>0</v>
      </c>
    </row>
    <row r="149" spans="1:65" s="2" customFormat="1" ht="33" customHeight="1">
      <c r="A149" s="29"/>
      <c r="B149" s="147"/>
      <c r="C149" s="148" t="s">
        <v>222</v>
      </c>
      <c r="D149" s="148" t="s">
        <v>140</v>
      </c>
      <c r="E149" s="149" t="s">
        <v>228</v>
      </c>
      <c r="F149" s="150" t="s">
        <v>229</v>
      </c>
      <c r="G149" s="151" t="s">
        <v>205</v>
      </c>
      <c r="H149" s="152">
        <v>3.45</v>
      </c>
      <c r="I149" s="153"/>
      <c r="J149" s="154">
        <f>ROUND(I149*H149,2)</f>
        <v>0</v>
      </c>
      <c r="K149" s="155"/>
      <c r="L149" s="30"/>
      <c r="M149" s="173" t="s">
        <v>1</v>
      </c>
      <c r="N149" s="174" t="s">
        <v>40</v>
      </c>
      <c r="O149" s="175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89</v>
      </c>
      <c r="AT149" s="160" t="s">
        <v>140</v>
      </c>
      <c r="AU149" s="160" t="s">
        <v>83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83</v>
      </c>
      <c r="BK149" s="161">
        <f>ROUND(I149*H149,2)</f>
        <v>0</v>
      </c>
      <c r="BL149" s="14" t="s">
        <v>89</v>
      </c>
      <c r="BM149" s="160" t="s">
        <v>285</v>
      </c>
    </row>
    <row r="150" spans="1:31" s="2" customFormat="1" ht="6.75" customHeight="1">
      <c r="A150" s="29"/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sheetProtection/>
  <autoFilter ref="C118:K14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109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6" t="s">
        <v>335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ROUND((SUM(BE119:BE146)),2)</f>
        <v>0</v>
      </c>
      <c r="G33" s="100"/>
      <c r="H33" s="100"/>
      <c r="I33" s="101">
        <v>0.2</v>
      </c>
      <c r="J33" s="99">
        <f>ROUND(((SUM(BE119:BE146))*I33),2)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ROUND((SUM(BF119:BF146)),2)</f>
        <v>0</v>
      </c>
      <c r="G34" s="100"/>
      <c r="H34" s="100"/>
      <c r="I34" s="101">
        <v>0.2</v>
      </c>
      <c r="J34" s="99">
        <f>ROUND(((SUM(BF119:BF146))*I34),2)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ROUND((SUM(BG119:BG146)),2)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ROUND((SUM(BH119:BH146)),2)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ROUND((SUM(BI119:BI146)),2)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6" t="str">
        <f>E9</f>
        <v>10 - Bardejov - ulica Toplianska - vegetačné plochy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J145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6" t="str">
        <f>E9</f>
        <v>10 - Bardejov - ulica Toplianska - vegetačné plochy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P121+P145</f>
        <v>0</v>
      </c>
      <c r="Q120" s="140"/>
      <c r="R120" s="141">
        <f>R121+R145</f>
        <v>0</v>
      </c>
      <c r="S120" s="140"/>
      <c r="T120" s="142">
        <f>T121+T145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BK121+BK145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SUM(P122:P144)</f>
        <v>0</v>
      </c>
      <c r="Q121" s="140"/>
      <c r="R121" s="141">
        <f>SUM(R122:R144)</f>
        <v>0</v>
      </c>
      <c r="S121" s="140"/>
      <c r="T121" s="142">
        <f>SUM(T122:T144)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SUM(BK122:BK144)</f>
        <v>0</v>
      </c>
    </row>
    <row r="122" spans="1:65" s="2" customFormat="1" ht="44.25" customHeight="1">
      <c r="A122" s="29"/>
      <c r="B122" s="147"/>
      <c r="C122" s="148" t="s">
        <v>79</v>
      </c>
      <c r="D122" s="148" t="s">
        <v>140</v>
      </c>
      <c r="E122" s="149" t="s">
        <v>141</v>
      </c>
      <c r="F122" s="150" t="s">
        <v>142</v>
      </c>
      <c r="G122" s="151" t="s">
        <v>143</v>
      </c>
      <c r="H122" s="152">
        <v>8</v>
      </c>
      <c r="I122" s="153"/>
      <c r="J122" s="154">
        <f aca="true" t="shared" si="0" ref="J122:J144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4">O122*H122</f>
        <v>0</v>
      </c>
      <c r="Q122" s="158">
        <v>0</v>
      </c>
      <c r="R122" s="158">
        <f aca="true" t="shared" si="2" ref="R122:R144">Q122*H122</f>
        <v>0</v>
      </c>
      <c r="S122" s="158">
        <v>0</v>
      </c>
      <c r="T122" s="159">
        <f aca="true" t="shared" si="3" ref="T122:T144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4">IF(N122="základná",J122,0)</f>
        <v>0</v>
      </c>
      <c r="BF122" s="161">
        <f aca="true" t="shared" si="5" ref="BF122:BF144">IF(N122="znížená",J122,0)</f>
        <v>0</v>
      </c>
      <c r="BG122" s="161">
        <f aca="true" t="shared" si="6" ref="BG122:BG144">IF(N122="zákl. prenesená",J122,0)</f>
        <v>0</v>
      </c>
      <c r="BH122" s="161">
        <f aca="true" t="shared" si="7" ref="BH122:BH144">IF(N122="zníž. prenesená",J122,0)</f>
        <v>0</v>
      </c>
      <c r="BI122" s="161">
        <f aca="true" t="shared" si="8" ref="BI122:BI144">IF(N122="nulová",J122,0)</f>
        <v>0</v>
      </c>
      <c r="BJ122" s="14" t="s">
        <v>83</v>
      </c>
      <c r="BK122" s="161">
        <f aca="true" t="shared" si="9" ref="BK122:BK144">ROUND(I122*H122,2)</f>
        <v>0</v>
      </c>
      <c r="BL122" s="14" t="s">
        <v>89</v>
      </c>
      <c r="BM122" s="160" t="s">
        <v>83</v>
      </c>
    </row>
    <row r="123" spans="1:65" s="2" customFormat="1" ht="24" customHeight="1">
      <c r="A123" s="29"/>
      <c r="B123" s="147"/>
      <c r="C123" s="148" t="s">
        <v>83</v>
      </c>
      <c r="D123" s="148" t="s">
        <v>140</v>
      </c>
      <c r="E123" s="149" t="s">
        <v>166</v>
      </c>
      <c r="F123" s="150" t="s">
        <v>336</v>
      </c>
      <c r="G123" s="151" t="s">
        <v>146</v>
      </c>
      <c r="H123" s="152">
        <v>152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24" customHeight="1">
      <c r="A124" s="29"/>
      <c r="B124" s="147"/>
      <c r="C124" s="148" t="s">
        <v>86</v>
      </c>
      <c r="D124" s="148" t="s">
        <v>140</v>
      </c>
      <c r="E124" s="149" t="s">
        <v>149</v>
      </c>
      <c r="F124" s="150" t="s">
        <v>150</v>
      </c>
      <c r="G124" s="151" t="s">
        <v>146</v>
      </c>
      <c r="H124" s="152">
        <v>152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33" customHeight="1">
      <c r="A125" s="29"/>
      <c r="B125" s="147"/>
      <c r="C125" s="148" t="s">
        <v>89</v>
      </c>
      <c r="D125" s="148" t="s">
        <v>140</v>
      </c>
      <c r="E125" s="149" t="s">
        <v>151</v>
      </c>
      <c r="F125" s="150" t="s">
        <v>152</v>
      </c>
      <c r="G125" s="151" t="s">
        <v>143</v>
      </c>
      <c r="H125" s="152">
        <v>8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62" t="s">
        <v>92</v>
      </c>
      <c r="D126" s="162" t="s">
        <v>153</v>
      </c>
      <c r="E126" s="163" t="s">
        <v>154</v>
      </c>
      <c r="F126" s="164" t="s">
        <v>155</v>
      </c>
      <c r="G126" s="165" t="s">
        <v>143</v>
      </c>
      <c r="H126" s="166">
        <v>8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101</v>
      </c>
      <c r="AT126" s="160" t="s">
        <v>153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33" customHeight="1">
      <c r="A127" s="29"/>
      <c r="B127" s="147"/>
      <c r="C127" s="148" t="s">
        <v>95</v>
      </c>
      <c r="D127" s="148" t="s">
        <v>140</v>
      </c>
      <c r="E127" s="149" t="s">
        <v>157</v>
      </c>
      <c r="F127" s="150" t="s">
        <v>158</v>
      </c>
      <c r="G127" s="151" t="s">
        <v>143</v>
      </c>
      <c r="H127" s="152">
        <v>8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16.5" customHeight="1">
      <c r="A128" s="29"/>
      <c r="B128" s="147"/>
      <c r="C128" s="162" t="s">
        <v>98</v>
      </c>
      <c r="D128" s="162" t="s">
        <v>153</v>
      </c>
      <c r="E128" s="163" t="s">
        <v>160</v>
      </c>
      <c r="F128" s="164" t="s">
        <v>161</v>
      </c>
      <c r="G128" s="165" t="s">
        <v>143</v>
      </c>
      <c r="H128" s="166">
        <v>24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101</v>
      </c>
      <c r="AT128" s="160" t="s">
        <v>153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24" customHeight="1">
      <c r="A129" s="29"/>
      <c r="B129" s="147"/>
      <c r="C129" s="148" t="s">
        <v>101</v>
      </c>
      <c r="D129" s="148" t="s">
        <v>140</v>
      </c>
      <c r="E129" s="149" t="s">
        <v>163</v>
      </c>
      <c r="F129" s="150" t="s">
        <v>164</v>
      </c>
      <c r="G129" s="151" t="s">
        <v>143</v>
      </c>
      <c r="H129" s="152">
        <v>8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89</v>
      </c>
      <c r="AT129" s="160" t="s">
        <v>140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48" t="s">
        <v>104</v>
      </c>
      <c r="D130" s="148" t="s">
        <v>140</v>
      </c>
      <c r="E130" s="149" t="s">
        <v>332</v>
      </c>
      <c r="F130" s="150" t="s">
        <v>167</v>
      </c>
      <c r="G130" s="151" t="s">
        <v>146</v>
      </c>
      <c r="H130" s="152">
        <v>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16.5" customHeight="1">
      <c r="A131" s="29"/>
      <c r="B131" s="147"/>
      <c r="C131" s="162" t="s">
        <v>107</v>
      </c>
      <c r="D131" s="162" t="s">
        <v>153</v>
      </c>
      <c r="E131" s="163" t="s">
        <v>313</v>
      </c>
      <c r="F131" s="164" t="s">
        <v>314</v>
      </c>
      <c r="G131" s="165" t="s">
        <v>310</v>
      </c>
      <c r="H131" s="166">
        <v>3.8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101</v>
      </c>
      <c r="AT131" s="160" t="s">
        <v>153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1.75" customHeight="1">
      <c r="A132" s="29"/>
      <c r="B132" s="147"/>
      <c r="C132" s="148" t="s">
        <v>110</v>
      </c>
      <c r="D132" s="148" t="s">
        <v>140</v>
      </c>
      <c r="E132" s="149" t="s">
        <v>311</v>
      </c>
      <c r="F132" s="150" t="s">
        <v>312</v>
      </c>
      <c r="G132" s="151" t="s">
        <v>146</v>
      </c>
      <c r="H132" s="152">
        <v>152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89</v>
      </c>
      <c r="AT132" s="160" t="s">
        <v>140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4" customHeight="1">
      <c r="A133" s="29"/>
      <c r="B133" s="147"/>
      <c r="C133" s="162" t="s">
        <v>156</v>
      </c>
      <c r="D133" s="162" t="s">
        <v>153</v>
      </c>
      <c r="E133" s="163" t="s">
        <v>171</v>
      </c>
      <c r="F133" s="164" t="s">
        <v>172</v>
      </c>
      <c r="G133" s="165" t="s">
        <v>173</v>
      </c>
      <c r="H133" s="166">
        <v>0.05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21.75" customHeight="1">
      <c r="A134" s="29"/>
      <c r="B134" s="147"/>
      <c r="C134" s="162" t="s">
        <v>175</v>
      </c>
      <c r="D134" s="162" t="s">
        <v>153</v>
      </c>
      <c r="E134" s="163" t="s">
        <v>176</v>
      </c>
      <c r="F134" s="164" t="s">
        <v>177</v>
      </c>
      <c r="G134" s="165" t="s">
        <v>178</v>
      </c>
      <c r="H134" s="166">
        <v>0.16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16.5" customHeight="1">
      <c r="A135" s="29"/>
      <c r="B135" s="147"/>
      <c r="C135" s="162" t="s">
        <v>159</v>
      </c>
      <c r="D135" s="162" t="s">
        <v>153</v>
      </c>
      <c r="E135" s="163" t="s">
        <v>180</v>
      </c>
      <c r="F135" s="164" t="s">
        <v>181</v>
      </c>
      <c r="G135" s="165" t="s">
        <v>178</v>
      </c>
      <c r="H135" s="166">
        <v>0.32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101</v>
      </c>
      <c r="AT135" s="160" t="s">
        <v>153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1.75" customHeight="1">
      <c r="A136" s="29"/>
      <c r="B136" s="147"/>
      <c r="C136" s="148" t="s">
        <v>183</v>
      </c>
      <c r="D136" s="148" t="s">
        <v>140</v>
      </c>
      <c r="E136" s="149" t="s">
        <v>188</v>
      </c>
      <c r="F136" s="150" t="s">
        <v>189</v>
      </c>
      <c r="G136" s="151" t="s">
        <v>186</v>
      </c>
      <c r="H136" s="152">
        <v>12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89</v>
      </c>
      <c r="AT136" s="160" t="s">
        <v>140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4" customHeight="1">
      <c r="A137" s="29"/>
      <c r="B137" s="147"/>
      <c r="C137" s="148" t="s">
        <v>162</v>
      </c>
      <c r="D137" s="148" t="s">
        <v>140</v>
      </c>
      <c r="E137" s="149" t="s">
        <v>192</v>
      </c>
      <c r="F137" s="150" t="s">
        <v>193</v>
      </c>
      <c r="G137" s="151" t="s">
        <v>146</v>
      </c>
      <c r="H137" s="152">
        <v>8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16.5" customHeight="1">
      <c r="A138" s="29"/>
      <c r="B138" s="147"/>
      <c r="C138" s="162" t="s">
        <v>191</v>
      </c>
      <c r="D138" s="162" t="s">
        <v>153</v>
      </c>
      <c r="E138" s="163" t="s">
        <v>195</v>
      </c>
      <c r="F138" s="164" t="s">
        <v>196</v>
      </c>
      <c r="G138" s="165" t="s">
        <v>197</v>
      </c>
      <c r="H138" s="166">
        <v>400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101</v>
      </c>
      <c r="AT138" s="160" t="s">
        <v>153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37.5" customHeight="1">
      <c r="A139" s="29"/>
      <c r="B139" s="147"/>
      <c r="C139" s="148" t="s">
        <v>165</v>
      </c>
      <c r="D139" s="148" t="s">
        <v>140</v>
      </c>
      <c r="E139" s="149" t="s">
        <v>200</v>
      </c>
      <c r="F139" s="150" t="s">
        <v>337</v>
      </c>
      <c r="G139" s="151" t="s">
        <v>146</v>
      </c>
      <c r="H139" s="152">
        <v>8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89</v>
      </c>
      <c r="AT139" s="160" t="s">
        <v>140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24" customHeight="1">
      <c r="A140" s="29"/>
      <c r="B140" s="147"/>
      <c r="C140" s="148" t="s">
        <v>199</v>
      </c>
      <c r="D140" s="148" t="s">
        <v>140</v>
      </c>
      <c r="E140" s="149" t="s">
        <v>208</v>
      </c>
      <c r="F140" s="150" t="s">
        <v>209</v>
      </c>
      <c r="G140" s="151" t="s">
        <v>205</v>
      </c>
      <c r="H140" s="152">
        <v>0.12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24" customHeight="1">
      <c r="A141" s="29"/>
      <c r="B141" s="147"/>
      <c r="C141" s="162" t="s">
        <v>7</v>
      </c>
      <c r="D141" s="162" t="s">
        <v>153</v>
      </c>
      <c r="E141" s="163" t="s">
        <v>211</v>
      </c>
      <c r="F141" s="164" t="s">
        <v>334</v>
      </c>
      <c r="G141" s="165" t="s">
        <v>205</v>
      </c>
      <c r="H141" s="166">
        <v>0.12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101</v>
      </c>
      <c r="AT141" s="160" t="s">
        <v>153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24" customHeight="1">
      <c r="A142" s="29"/>
      <c r="B142" s="147"/>
      <c r="C142" s="148" t="s">
        <v>207</v>
      </c>
      <c r="D142" s="148" t="s">
        <v>140</v>
      </c>
      <c r="E142" s="149" t="s">
        <v>215</v>
      </c>
      <c r="F142" s="150" t="s">
        <v>216</v>
      </c>
      <c r="G142" s="151" t="s">
        <v>217</v>
      </c>
      <c r="H142" s="152">
        <v>2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89</v>
      </c>
      <c r="AT142" s="160" t="s">
        <v>140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16.5" customHeight="1">
      <c r="A143" s="29"/>
      <c r="B143" s="147"/>
      <c r="C143" s="162" t="s">
        <v>170</v>
      </c>
      <c r="D143" s="162" t="s">
        <v>153</v>
      </c>
      <c r="E143" s="163" t="s">
        <v>219</v>
      </c>
      <c r="F143" s="164" t="s">
        <v>220</v>
      </c>
      <c r="G143" s="165" t="s">
        <v>205</v>
      </c>
      <c r="H143" s="166">
        <v>77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101</v>
      </c>
      <c r="AT143" s="160" t="s">
        <v>153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1:65" s="2" customFormat="1" ht="21.75" customHeight="1">
      <c r="A144" s="29"/>
      <c r="B144" s="147"/>
      <c r="C144" s="162" t="s">
        <v>214</v>
      </c>
      <c r="D144" s="162" t="s">
        <v>153</v>
      </c>
      <c r="E144" s="163" t="s">
        <v>223</v>
      </c>
      <c r="F144" s="164" t="s">
        <v>338</v>
      </c>
      <c r="G144" s="165" t="s">
        <v>143</v>
      </c>
      <c r="H144" s="166">
        <v>8</v>
      </c>
      <c r="I144" s="167"/>
      <c r="J144" s="168">
        <f t="shared" si="0"/>
        <v>0</v>
      </c>
      <c r="K144" s="169"/>
      <c r="L144" s="170"/>
      <c r="M144" s="171" t="s">
        <v>1</v>
      </c>
      <c r="N144" s="172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101</v>
      </c>
      <c r="AT144" s="160" t="s">
        <v>153</v>
      </c>
      <c r="AU144" s="160" t="s">
        <v>83</v>
      </c>
      <c r="AY144" s="14" t="s">
        <v>138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83</v>
      </c>
      <c r="BK144" s="161">
        <f t="shared" si="9"/>
        <v>0</v>
      </c>
      <c r="BL144" s="14" t="s">
        <v>89</v>
      </c>
      <c r="BM144" s="160" t="s">
        <v>218</v>
      </c>
    </row>
    <row r="145" spans="2:63" s="12" customFormat="1" ht="22.5" customHeight="1">
      <c r="B145" s="134"/>
      <c r="D145" s="135" t="s">
        <v>73</v>
      </c>
      <c r="E145" s="145" t="s">
        <v>226</v>
      </c>
      <c r="F145" s="145" t="s">
        <v>227</v>
      </c>
      <c r="I145" s="137"/>
      <c r="J145" s="146">
        <f>BK145</f>
        <v>0</v>
      </c>
      <c r="L145" s="134"/>
      <c r="M145" s="139"/>
      <c r="N145" s="140"/>
      <c r="O145" s="140"/>
      <c r="P145" s="141">
        <f>P146</f>
        <v>0</v>
      </c>
      <c r="Q145" s="140"/>
      <c r="R145" s="141">
        <f>R146</f>
        <v>0</v>
      </c>
      <c r="S145" s="140"/>
      <c r="T145" s="142">
        <f>T146</f>
        <v>0</v>
      </c>
      <c r="AR145" s="135" t="s">
        <v>79</v>
      </c>
      <c r="AT145" s="143" t="s">
        <v>73</v>
      </c>
      <c r="AU145" s="143" t="s">
        <v>79</v>
      </c>
      <c r="AY145" s="135" t="s">
        <v>138</v>
      </c>
      <c r="BK145" s="144">
        <f>BK146</f>
        <v>0</v>
      </c>
    </row>
    <row r="146" spans="1:65" s="2" customFormat="1" ht="33" customHeight="1">
      <c r="A146" s="29"/>
      <c r="B146" s="147"/>
      <c r="C146" s="148" t="s">
        <v>174</v>
      </c>
      <c r="D146" s="148" t="s">
        <v>140</v>
      </c>
      <c r="E146" s="149" t="s">
        <v>228</v>
      </c>
      <c r="F146" s="150" t="s">
        <v>229</v>
      </c>
      <c r="G146" s="151" t="s">
        <v>205</v>
      </c>
      <c r="H146" s="152">
        <v>77</v>
      </c>
      <c r="I146" s="153"/>
      <c r="J146" s="154">
        <f>ROUND(I146*H146,2)</f>
        <v>0</v>
      </c>
      <c r="K146" s="155"/>
      <c r="L146" s="30"/>
      <c r="M146" s="173" t="s">
        <v>1</v>
      </c>
      <c r="N146" s="174" t="s">
        <v>40</v>
      </c>
      <c r="O146" s="175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89</v>
      </c>
      <c r="AT146" s="160" t="s">
        <v>140</v>
      </c>
      <c r="AU146" s="160" t="s">
        <v>83</v>
      </c>
      <c r="AY146" s="14" t="s">
        <v>138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83</v>
      </c>
      <c r="BK146" s="161">
        <f>ROUND(I146*H146,2)</f>
        <v>0</v>
      </c>
      <c r="BL146" s="14" t="s">
        <v>89</v>
      </c>
      <c r="BM146" s="160" t="s">
        <v>221</v>
      </c>
    </row>
    <row r="147" spans="1:31" s="2" customFormat="1" ht="6.75" customHeight="1">
      <c r="A147" s="29"/>
      <c r="B147" s="47"/>
      <c r="C147" s="48"/>
      <c r="D147" s="48"/>
      <c r="E147" s="48"/>
      <c r="F147" s="48"/>
      <c r="G147" s="48"/>
      <c r="H147" s="48"/>
      <c r="I147" s="48"/>
      <c r="J147" s="48"/>
      <c r="K147" s="48"/>
      <c r="L147" s="30"/>
      <c r="M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</sheetData>
  <sheetProtection/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112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339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ROUND(J118,2)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ROUND((SUM(BE118:BE142)),2)</f>
        <v>0</v>
      </c>
      <c r="G33" s="100"/>
      <c r="H33" s="100"/>
      <c r="I33" s="101">
        <v>0.2</v>
      </c>
      <c r="J33" s="99">
        <f>ROUND(((SUM(BE118:BE142))*I33),2)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ROUND((SUM(BF118:BF142)),2)</f>
        <v>0</v>
      </c>
      <c r="G34" s="100"/>
      <c r="H34" s="100"/>
      <c r="I34" s="101">
        <v>0.2</v>
      </c>
      <c r="J34" s="99">
        <f>ROUND(((SUM(BF118:BF142))*I34),2)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ROUND((SUM(BG118:BG142)),2)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ROUND((SUM(BH118:BH142)),2)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ROUND((SUM(BI118:BI142)),2)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11 -  Bardejov - ZS Bartolomeja Krpelca - Náučná záhrada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7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7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75" customHeight="1">
      <c r="A105" s="29"/>
      <c r="B105" s="30"/>
      <c r="C105" s="18" t="s">
        <v>124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3" t="str">
        <f>E7</f>
        <v>Adaptačné opatrenia na klimatické zmeny</v>
      </c>
      <c r="F108" s="224"/>
      <c r="G108" s="224"/>
      <c r="H108" s="224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30" customHeight="1">
      <c r="A110" s="29"/>
      <c r="B110" s="30"/>
      <c r="C110" s="29"/>
      <c r="D110" s="29"/>
      <c r="E110" s="206" t="str">
        <f>E9</f>
        <v>11 -  Bardejov - ZS Bartolomeja Krpelca - Náučná záhrada</v>
      </c>
      <c r="F110" s="222"/>
      <c r="G110" s="222"/>
      <c r="H110" s="22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>Bardejov</v>
      </c>
      <c r="G112" s="29"/>
      <c r="H112" s="29"/>
      <c r="I112" s="24" t="s">
        <v>20</v>
      </c>
      <c r="J112" s="55" t="str">
        <f>IF(J12="","",J12)</f>
        <v>14. 6. 2021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" customHeight="1">
      <c r="A114" s="29"/>
      <c r="B114" s="30"/>
      <c r="C114" s="24" t="s">
        <v>22</v>
      </c>
      <c r="D114" s="29"/>
      <c r="E114" s="29"/>
      <c r="F114" s="22" t="str">
        <f>E15</f>
        <v>Mesto Bardejov</v>
      </c>
      <c r="G114" s="29"/>
      <c r="H114" s="29"/>
      <c r="I114" s="24" t="s">
        <v>28</v>
      </c>
      <c r="J114" s="27" t="str">
        <f>E21</f>
        <v>Dr.Ing.Peter Demčko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31</v>
      </c>
      <c r="J115" s="27" t="str">
        <f>E24</f>
        <v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9.7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1" customFormat="1" ht="29.25" customHeight="1">
      <c r="A117" s="123"/>
      <c r="B117" s="124"/>
      <c r="C117" s="125" t="s">
        <v>125</v>
      </c>
      <c r="D117" s="126" t="s">
        <v>59</v>
      </c>
      <c r="E117" s="126" t="s">
        <v>55</v>
      </c>
      <c r="F117" s="126" t="s">
        <v>56</v>
      </c>
      <c r="G117" s="126" t="s">
        <v>126</v>
      </c>
      <c r="H117" s="126" t="s">
        <v>127</v>
      </c>
      <c r="I117" s="126" t="s">
        <v>128</v>
      </c>
      <c r="J117" s="127" t="s">
        <v>118</v>
      </c>
      <c r="K117" s="128" t="s">
        <v>129</v>
      </c>
      <c r="L117" s="129"/>
      <c r="M117" s="62" t="s">
        <v>1</v>
      </c>
      <c r="N117" s="63" t="s">
        <v>38</v>
      </c>
      <c r="O117" s="63" t="s">
        <v>130</v>
      </c>
      <c r="P117" s="63" t="s">
        <v>131</v>
      </c>
      <c r="Q117" s="63" t="s">
        <v>132</v>
      </c>
      <c r="R117" s="63" t="s">
        <v>133</v>
      </c>
      <c r="S117" s="63" t="s">
        <v>134</v>
      </c>
      <c r="T117" s="64" t="s">
        <v>135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3" s="2" customFormat="1" ht="22.5" customHeight="1">
      <c r="A118" s="29"/>
      <c r="B118" s="30"/>
      <c r="C118" s="69" t="s">
        <v>119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0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73</v>
      </c>
      <c r="AU118" s="14" t="s">
        <v>120</v>
      </c>
      <c r="BK118" s="133">
        <f>BK119</f>
        <v>0</v>
      </c>
    </row>
    <row r="119" spans="2:63" s="12" customFormat="1" ht="25.5" customHeight="1">
      <c r="B119" s="134"/>
      <c r="D119" s="135" t="s">
        <v>73</v>
      </c>
      <c r="E119" s="136" t="s">
        <v>136</v>
      </c>
      <c r="F119" s="136" t="s">
        <v>137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79</v>
      </c>
      <c r="AT119" s="143" t="s">
        <v>73</v>
      </c>
      <c r="AU119" s="143" t="s">
        <v>74</v>
      </c>
      <c r="AY119" s="135" t="s">
        <v>138</v>
      </c>
      <c r="BK119" s="144">
        <f>BK120</f>
        <v>0</v>
      </c>
    </row>
    <row r="120" spans="2:63" s="12" customFormat="1" ht="22.5" customHeight="1">
      <c r="B120" s="134"/>
      <c r="D120" s="135" t="s">
        <v>73</v>
      </c>
      <c r="E120" s="145" t="s">
        <v>79</v>
      </c>
      <c r="F120" s="145" t="s">
        <v>139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SUM(P121:P142)</f>
        <v>0</v>
      </c>
      <c r="Q120" s="140"/>
      <c r="R120" s="141">
        <f>SUM(R121:R142)</f>
        <v>0</v>
      </c>
      <c r="S120" s="140"/>
      <c r="T120" s="142">
        <f>SUM(T121:T142)</f>
        <v>0</v>
      </c>
      <c r="AR120" s="135" t="s">
        <v>79</v>
      </c>
      <c r="AT120" s="143" t="s">
        <v>73</v>
      </c>
      <c r="AU120" s="143" t="s">
        <v>79</v>
      </c>
      <c r="AY120" s="135" t="s">
        <v>138</v>
      </c>
      <c r="BK120" s="144">
        <f>SUM(BK121:BK142)</f>
        <v>0</v>
      </c>
    </row>
    <row r="121" spans="1:65" s="2" customFormat="1" ht="44.25" customHeight="1">
      <c r="A121" s="29"/>
      <c r="B121" s="147"/>
      <c r="C121" s="148" t="s">
        <v>79</v>
      </c>
      <c r="D121" s="148" t="s">
        <v>140</v>
      </c>
      <c r="E121" s="149" t="s">
        <v>340</v>
      </c>
      <c r="F121" s="150" t="s">
        <v>341</v>
      </c>
      <c r="G121" s="151" t="s">
        <v>143</v>
      </c>
      <c r="H121" s="152">
        <v>3</v>
      </c>
      <c r="I121" s="153"/>
      <c r="J121" s="154">
        <f aca="true" t="shared" si="0" ref="J121:J142">ROUND(I121*H121,2)</f>
        <v>0</v>
      </c>
      <c r="K121" s="155"/>
      <c r="L121" s="30"/>
      <c r="M121" s="156" t="s">
        <v>1</v>
      </c>
      <c r="N121" s="157" t="s">
        <v>40</v>
      </c>
      <c r="O121" s="58"/>
      <c r="P121" s="158">
        <f aca="true" t="shared" si="1" ref="P121:P142">O121*H121</f>
        <v>0</v>
      </c>
      <c r="Q121" s="158">
        <v>0</v>
      </c>
      <c r="R121" s="158">
        <f aca="true" t="shared" si="2" ref="R121:R142">Q121*H121</f>
        <v>0</v>
      </c>
      <c r="S121" s="158">
        <v>0</v>
      </c>
      <c r="T121" s="159">
        <f aca="true" t="shared" si="3" ref="T121:T142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89</v>
      </c>
      <c r="AT121" s="160" t="s">
        <v>140</v>
      </c>
      <c r="AU121" s="160" t="s">
        <v>83</v>
      </c>
      <c r="AY121" s="14" t="s">
        <v>138</v>
      </c>
      <c r="BE121" s="161">
        <f aca="true" t="shared" si="4" ref="BE121:BE142">IF(N121="základná",J121,0)</f>
        <v>0</v>
      </c>
      <c r="BF121" s="161">
        <f aca="true" t="shared" si="5" ref="BF121:BF142">IF(N121="znížená",J121,0)</f>
        <v>0</v>
      </c>
      <c r="BG121" s="161">
        <f aca="true" t="shared" si="6" ref="BG121:BG142">IF(N121="zákl. prenesená",J121,0)</f>
        <v>0</v>
      </c>
      <c r="BH121" s="161">
        <f aca="true" t="shared" si="7" ref="BH121:BH142">IF(N121="zníž. prenesená",J121,0)</f>
        <v>0</v>
      </c>
      <c r="BI121" s="161">
        <f aca="true" t="shared" si="8" ref="BI121:BI142">IF(N121="nulová",J121,0)</f>
        <v>0</v>
      </c>
      <c r="BJ121" s="14" t="s">
        <v>83</v>
      </c>
      <c r="BK121" s="161">
        <f aca="true" t="shared" si="9" ref="BK121:BK142">ROUND(I121*H121,2)</f>
        <v>0</v>
      </c>
      <c r="BL121" s="14" t="s">
        <v>89</v>
      </c>
      <c r="BM121" s="160" t="s">
        <v>83</v>
      </c>
    </row>
    <row r="122" spans="1:65" s="2" customFormat="1" ht="44.25" customHeight="1">
      <c r="A122" s="29"/>
      <c r="B122" s="147"/>
      <c r="C122" s="148" t="s">
        <v>83</v>
      </c>
      <c r="D122" s="148" t="s">
        <v>140</v>
      </c>
      <c r="E122" s="149" t="s">
        <v>141</v>
      </c>
      <c r="F122" s="150" t="s">
        <v>342</v>
      </c>
      <c r="G122" s="151" t="s">
        <v>143</v>
      </c>
      <c r="H122" s="152">
        <v>5</v>
      </c>
      <c r="I122" s="153"/>
      <c r="J122" s="154">
        <f t="shared" si="0"/>
        <v>0</v>
      </c>
      <c r="K122" s="155"/>
      <c r="L122" s="30"/>
      <c r="M122" s="156" t="s">
        <v>1</v>
      </c>
      <c r="N122" s="157" t="s">
        <v>40</v>
      </c>
      <c r="O122" s="58"/>
      <c r="P122" s="158">
        <f t="shared" si="1"/>
        <v>0</v>
      </c>
      <c r="Q122" s="158">
        <v>0</v>
      </c>
      <c r="R122" s="158">
        <f t="shared" si="2"/>
        <v>0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83</v>
      </c>
      <c r="BK122" s="161">
        <f t="shared" si="9"/>
        <v>0</v>
      </c>
      <c r="BL122" s="14" t="s">
        <v>89</v>
      </c>
      <c r="BM122" s="160" t="s">
        <v>89</v>
      </c>
    </row>
    <row r="123" spans="1:65" s="2" customFormat="1" ht="24" customHeight="1">
      <c r="A123" s="29"/>
      <c r="B123" s="147"/>
      <c r="C123" s="148" t="s">
        <v>86</v>
      </c>
      <c r="D123" s="148" t="s">
        <v>140</v>
      </c>
      <c r="E123" s="149" t="s">
        <v>261</v>
      </c>
      <c r="F123" s="150" t="s">
        <v>262</v>
      </c>
      <c r="G123" s="151" t="s">
        <v>146</v>
      </c>
      <c r="H123" s="152">
        <v>8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95</v>
      </c>
    </row>
    <row r="124" spans="1:65" s="2" customFormat="1" ht="24" customHeight="1">
      <c r="A124" s="29"/>
      <c r="B124" s="147"/>
      <c r="C124" s="148" t="s">
        <v>89</v>
      </c>
      <c r="D124" s="148" t="s">
        <v>140</v>
      </c>
      <c r="E124" s="149" t="s">
        <v>149</v>
      </c>
      <c r="F124" s="150" t="s">
        <v>150</v>
      </c>
      <c r="G124" s="151" t="s">
        <v>146</v>
      </c>
      <c r="H124" s="152">
        <v>8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101</v>
      </c>
    </row>
    <row r="125" spans="1:65" s="2" customFormat="1" ht="33" customHeight="1">
      <c r="A125" s="29"/>
      <c r="B125" s="147"/>
      <c r="C125" s="148" t="s">
        <v>92</v>
      </c>
      <c r="D125" s="148" t="s">
        <v>140</v>
      </c>
      <c r="E125" s="149" t="s">
        <v>343</v>
      </c>
      <c r="F125" s="150" t="s">
        <v>344</v>
      </c>
      <c r="G125" s="151" t="s">
        <v>143</v>
      </c>
      <c r="H125" s="152">
        <v>3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107</v>
      </c>
    </row>
    <row r="126" spans="1:65" s="2" customFormat="1" ht="33" customHeight="1">
      <c r="A126" s="29"/>
      <c r="B126" s="147"/>
      <c r="C126" s="148" t="s">
        <v>95</v>
      </c>
      <c r="D126" s="148" t="s">
        <v>140</v>
      </c>
      <c r="E126" s="149" t="s">
        <v>151</v>
      </c>
      <c r="F126" s="150" t="s">
        <v>345</v>
      </c>
      <c r="G126" s="151" t="s">
        <v>143</v>
      </c>
      <c r="H126" s="152">
        <v>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156</v>
      </c>
    </row>
    <row r="127" spans="1:65" s="2" customFormat="1" ht="21.75" customHeight="1">
      <c r="A127" s="29"/>
      <c r="B127" s="147"/>
      <c r="C127" s="162" t="s">
        <v>98</v>
      </c>
      <c r="D127" s="162" t="s">
        <v>153</v>
      </c>
      <c r="E127" s="163" t="s">
        <v>154</v>
      </c>
      <c r="F127" s="164" t="s">
        <v>346</v>
      </c>
      <c r="G127" s="165" t="s">
        <v>143</v>
      </c>
      <c r="H127" s="166">
        <v>5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101</v>
      </c>
      <c r="AT127" s="160" t="s">
        <v>153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159</v>
      </c>
    </row>
    <row r="128" spans="1:65" s="2" customFormat="1" ht="24" customHeight="1">
      <c r="A128" s="29"/>
      <c r="B128" s="147"/>
      <c r="C128" s="162" t="s">
        <v>101</v>
      </c>
      <c r="D128" s="162" t="s">
        <v>153</v>
      </c>
      <c r="E128" s="163" t="s">
        <v>247</v>
      </c>
      <c r="F128" s="164" t="s">
        <v>347</v>
      </c>
      <c r="G128" s="165" t="s">
        <v>143</v>
      </c>
      <c r="H128" s="166">
        <v>3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101</v>
      </c>
      <c r="AT128" s="160" t="s">
        <v>153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162</v>
      </c>
    </row>
    <row r="129" spans="1:65" s="2" customFormat="1" ht="37.5" customHeight="1">
      <c r="A129" s="29"/>
      <c r="B129" s="147"/>
      <c r="C129" s="148" t="s">
        <v>104</v>
      </c>
      <c r="D129" s="148" t="s">
        <v>140</v>
      </c>
      <c r="E129" s="149" t="s">
        <v>157</v>
      </c>
      <c r="F129" s="150" t="s">
        <v>348</v>
      </c>
      <c r="G129" s="151" t="s">
        <v>143</v>
      </c>
      <c r="H129" s="152">
        <v>5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89</v>
      </c>
      <c r="AT129" s="160" t="s">
        <v>140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165</v>
      </c>
    </row>
    <row r="130" spans="1:65" s="2" customFormat="1" ht="21.75" customHeight="1">
      <c r="A130" s="29"/>
      <c r="B130" s="147"/>
      <c r="C130" s="162" t="s">
        <v>107</v>
      </c>
      <c r="D130" s="162" t="s">
        <v>153</v>
      </c>
      <c r="E130" s="163" t="s">
        <v>160</v>
      </c>
      <c r="F130" s="164" t="s">
        <v>349</v>
      </c>
      <c r="G130" s="165" t="s">
        <v>143</v>
      </c>
      <c r="H130" s="166">
        <v>15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101</v>
      </c>
      <c r="AT130" s="160" t="s">
        <v>153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7</v>
      </c>
    </row>
    <row r="131" spans="1:65" s="2" customFormat="1" ht="24" customHeight="1">
      <c r="A131" s="29"/>
      <c r="B131" s="147"/>
      <c r="C131" s="148" t="s">
        <v>110</v>
      </c>
      <c r="D131" s="148" t="s">
        <v>140</v>
      </c>
      <c r="E131" s="149" t="s">
        <v>163</v>
      </c>
      <c r="F131" s="150" t="s">
        <v>164</v>
      </c>
      <c r="G131" s="151" t="s">
        <v>143</v>
      </c>
      <c r="H131" s="152">
        <v>8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170</v>
      </c>
    </row>
    <row r="132" spans="1:65" s="2" customFormat="1" ht="24" customHeight="1">
      <c r="A132" s="29"/>
      <c r="B132" s="147"/>
      <c r="C132" s="148" t="s">
        <v>156</v>
      </c>
      <c r="D132" s="148" t="s">
        <v>140</v>
      </c>
      <c r="E132" s="149" t="s">
        <v>168</v>
      </c>
      <c r="F132" s="150" t="s">
        <v>169</v>
      </c>
      <c r="G132" s="151" t="s">
        <v>146</v>
      </c>
      <c r="H132" s="152">
        <v>8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89</v>
      </c>
      <c r="AT132" s="160" t="s">
        <v>140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174</v>
      </c>
    </row>
    <row r="133" spans="1:65" s="2" customFormat="1" ht="24" customHeight="1">
      <c r="A133" s="29"/>
      <c r="B133" s="147"/>
      <c r="C133" s="162" t="s">
        <v>175</v>
      </c>
      <c r="D133" s="162" t="s">
        <v>153</v>
      </c>
      <c r="E133" s="163" t="s">
        <v>171</v>
      </c>
      <c r="F133" s="164" t="s">
        <v>172</v>
      </c>
      <c r="G133" s="165" t="s">
        <v>173</v>
      </c>
      <c r="H133" s="166">
        <v>0.07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179</v>
      </c>
    </row>
    <row r="134" spans="1:65" s="2" customFormat="1" ht="21.75" customHeight="1">
      <c r="A134" s="29"/>
      <c r="B134" s="147"/>
      <c r="C134" s="162" t="s">
        <v>159</v>
      </c>
      <c r="D134" s="162" t="s">
        <v>153</v>
      </c>
      <c r="E134" s="163" t="s">
        <v>176</v>
      </c>
      <c r="F134" s="164" t="s">
        <v>177</v>
      </c>
      <c r="G134" s="165" t="s">
        <v>178</v>
      </c>
      <c r="H134" s="166">
        <v>0.16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182</v>
      </c>
    </row>
    <row r="135" spans="1:65" s="2" customFormat="1" ht="24" customHeight="1">
      <c r="A135" s="29"/>
      <c r="B135" s="147"/>
      <c r="C135" s="148" t="s">
        <v>183</v>
      </c>
      <c r="D135" s="148" t="s">
        <v>140</v>
      </c>
      <c r="E135" s="149" t="s">
        <v>184</v>
      </c>
      <c r="F135" s="150" t="s">
        <v>185</v>
      </c>
      <c r="G135" s="151" t="s">
        <v>186</v>
      </c>
      <c r="H135" s="152">
        <v>7.5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89</v>
      </c>
      <c r="AT135" s="160" t="s">
        <v>140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187</v>
      </c>
    </row>
    <row r="136" spans="1:65" s="2" customFormat="1" ht="21.75" customHeight="1">
      <c r="A136" s="29"/>
      <c r="B136" s="147"/>
      <c r="C136" s="148" t="s">
        <v>162</v>
      </c>
      <c r="D136" s="148" t="s">
        <v>140</v>
      </c>
      <c r="E136" s="149" t="s">
        <v>188</v>
      </c>
      <c r="F136" s="150" t="s">
        <v>189</v>
      </c>
      <c r="G136" s="151" t="s">
        <v>186</v>
      </c>
      <c r="H136" s="152">
        <v>7.5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89</v>
      </c>
      <c r="AT136" s="160" t="s">
        <v>140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190</v>
      </c>
    </row>
    <row r="137" spans="1:65" s="2" customFormat="1" ht="16.5" customHeight="1">
      <c r="A137" s="29"/>
      <c r="B137" s="147"/>
      <c r="C137" s="162" t="s">
        <v>191</v>
      </c>
      <c r="D137" s="162" t="s">
        <v>153</v>
      </c>
      <c r="E137" s="163" t="s">
        <v>195</v>
      </c>
      <c r="F137" s="164" t="s">
        <v>278</v>
      </c>
      <c r="G137" s="165" t="s">
        <v>197</v>
      </c>
      <c r="H137" s="166">
        <v>400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101</v>
      </c>
      <c r="AT137" s="160" t="s">
        <v>153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194</v>
      </c>
    </row>
    <row r="138" spans="1:65" s="2" customFormat="1" ht="37.5" customHeight="1">
      <c r="A138" s="29"/>
      <c r="B138" s="147"/>
      <c r="C138" s="148" t="s">
        <v>165</v>
      </c>
      <c r="D138" s="148" t="s">
        <v>140</v>
      </c>
      <c r="E138" s="149" t="s">
        <v>200</v>
      </c>
      <c r="F138" s="150" t="s">
        <v>350</v>
      </c>
      <c r="G138" s="151" t="s">
        <v>146</v>
      </c>
      <c r="H138" s="152">
        <v>8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198</v>
      </c>
    </row>
    <row r="139" spans="1:65" s="2" customFormat="1" ht="24" customHeight="1">
      <c r="A139" s="29"/>
      <c r="B139" s="147"/>
      <c r="C139" s="148" t="s">
        <v>199</v>
      </c>
      <c r="D139" s="148" t="s">
        <v>140</v>
      </c>
      <c r="E139" s="149" t="s">
        <v>208</v>
      </c>
      <c r="F139" s="150" t="s">
        <v>209</v>
      </c>
      <c r="G139" s="151" t="s">
        <v>205</v>
      </c>
      <c r="H139" s="152">
        <v>0.008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89</v>
      </c>
      <c r="AT139" s="160" t="s">
        <v>140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202</v>
      </c>
    </row>
    <row r="140" spans="1:65" s="2" customFormat="1" ht="24" customHeight="1">
      <c r="A140" s="29"/>
      <c r="B140" s="147"/>
      <c r="C140" s="162" t="s">
        <v>7</v>
      </c>
      <c r="D140" s="162" t="s">
        <v>153</v>
      </c>
      <c r="E140" s="163" t="s">
        <v>211</v>
      </c>
      <c r="F140" s="164" t="s">
        <v>212</v>
      </c>
      <c r="G140" s="165" t="s">
        <v>205</v>
      </c>
      <c r="H140" s="166">
        <v>0.008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101</v>
      </c>
      <c r="AT140" s="160" t="s">
        <v>153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206</v>
      </c>
    </row>
    <row r="141" spans="1:65" s="2" customFormat="1" ht="24" customHeight="1">
      <c r="A141" s="29"/>
      <c r="B141" s="147"/>
      <c r="C141" s="148" t="s">
        <v>207</v>
      </c>
      <c r="D141" s="148" t="s">
        <v>140</v>
      </c>
      <c r="E141" s="149" t="s">
        <v>215</v>
      </c>
      <c r="F141" s="150" t="s">
        <v>216</v>
      </c>
      <c r="G141" s="151" t="s">
        <v>217</v>
      </c>
      <c r="H141" s="152">
        <v>0.25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89</v>
      </c>
      <c r="AT141" s="160" t="s">
        <v>140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210</v>
      </c>
    </row>
    <row r="142" spans="1:65" s="2" customFormat="1" ht="16.5" customHeight="1">
      <c r="A142" s="29"/>
      <c r="B142" s="147"/>
      <c r="C142" s="162" t="s">
        <v>170</v>
      </c>
      <c r="D142" s="162" t="s">
        <v>153</v>
      </c>
      <c r="E142" s="163" t="s">
        <v>223</v>
      </c>
      <c r="F142" s="164" t="s">
        <v>224</v>
      </c>
      <c r="G142" s="165" t="s">
        <v>143</v>
      </c>
      <c r="H142" s="166">
        <v>8</v>
      </c>
      <c r="I142" s="167"/>
      <c r="J142" s="168">
        <f t="shared" si="0"/>
        <v>0</v>
      </c>
      <c r="K142" s="169"/>
      <c r="L142" s="170"/>
      <c r="M142" s="178" t="s">
        <v>1</v>
      </c>
      <c r="N142" s="179" t="s">
        <v>40</v>
      </c>
      <c r="O142" s="175"/>
      <c r="P142" s="176">
        <f t="shared" si="1"/>
        <v>0</v>
      </c>
      <c r="Q142" s="176">
        <v>0</v>
      </c>
      <c r="R142" s="176">
        <f t="shared" si="2"/>
        <v>0</v>
      </c>
      <c r="S142" s="176">
        <v>0</v>
      </c>
      <c r="T142" s="17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101</v>
      </c>
      <c r="AT142" s="160" t="s">
        <v>153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213</v>
      </c>
    </row>
    <row r="143" spans="1:31" s="2" customFormat="1" ht="6.75" customHeight="1">
      <c r="A143" s="29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0"/>
      <c r="M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</sheetData>
  <sheetProtection/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82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115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ROUND((SUM(BE119:BE148)),2)</f>
        <v>0</v>
      </c>
      <c r="G33" s="100"/>
      <c r="H33" s="100"/>
      <c r="I33" s="101">
        <v>0.2</v>
      </c>
      <c r="J33" s="99">
        <f>ROUND(((SUM(BE119:BE148))*I33),2)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ROUND((SUM(BF119:BF148)),2)</f>
        <v>0</v>
      </c>
      <c r="G34" s="100"/>
      <c r="H34" s="100"/>
      <c r="I34" s="101">
        <v>0.2</v>
      </c>
      <c r="J34" s="99">
        <f>ROUND(((SUM(BF119:BF148))*I34),2)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ROUND((SUM(BG119:BG148)),2)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ROUND((SUM(BH119:BH148)),2)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ROUND((SUM(BI119:BI148)),2)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1 - Bardejov - ulica Dlhý rad - doprovodná alej pri parkovisku pred OU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J147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30" customHeight="1">
      <c r="A111" s="29"/>
      <c r="B111" s="30"/>
      <c r="C111" s="29"/>
      <c r="D111" s="29"/>
      <c r="E111" s="206" t="str">
        <f>E9</f>
        <v>1 - Bardejov - ulica Dlhý rad - doprovodná alej pri parkovisku pred OU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P121+P147</f>
        <v>0</v>
      </c>
      <c r="Q120" s="140"/>
      <c r="R120" s="141">
        <f>R121+R147</f>
        <v>0</v>
      </c>
      <c r="S120" s="140"/>
      <c r="T120" s="142">
        <f>T121+T147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BK121+BK147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SUM(P122:P146)</f>
        <v>0</v>
      </c>
      <c r="Q121" s="140"/>
      <c r="R121" s="141">
        <f>SUM(R122:R146)</f>
        <v>0</v>
      </c>
      <c r="S121" s="140"/>
      <c r="T121" s="142">
        <f>SUM(T122:T146)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SUM(BK122:BK146)</f>
        <v>0</v>
      </c>
    </row>
    <row r="122" spans="1:65" s="2" customFormat="1" ht="44.25" customHeight="1">
      <c r="A122" s="29"/>
      <c r="B122" s="147"/>
      <c r="C122" s="148" t="s">
        <v>79</v>
      </c>
      <c r="D122" s="148" t="s">
        <v>140</v>
      </c>
      <c r="E122" s="149" t="s">
        <v>141</v>
      </c>
      <c r="F122" s="150" t="s">
        <v>142</v>
      </c>
      <c r="G122" s="151" t="s">
        <v>143</v>
      </c>
      <c r="H122" s="152">
        <v>5</v>
      </c>
      <c r="I122" s="153"/>
      <c r="J122" s="154">
        <f aca="true" t="shared" si="0" ref="J122:J146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6">O122*H122</f>
        <v>0</v>
      </c>
      <c r="Q122" s="158">
        <v>0</v>
      </c>
      <c r="R122" s="158">
        <f aca="true" t="shared" si="2" ref="R122:R146">Q122*H122</f>
        <v>0</v>
      </c>
      <c r="S122" s="158">
        <v>0</v>
      </c>
      <c r="T122" s="159">
        <f aca="true" t="shared" si="3" ref="T122:T146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6">IF(N122="základná",J122,0)</f>
        <v>0</v>
      </c>
      <c r="BF122" s="161">
        <f aca="true" t="shared" si="5" ref="BF122:BF146">IF(N122="znížená",J122,0)</f>
        <v>0</v>
      </c>
      <c r="BG122" s="161">
        <f aca="true" t="shared" si="6" ref="BG122:BG146">IF(N122="zákl. prenesená",J122,0)</f>
        <v>0</v>
      </c>
      <c r="BH122" s="161">
        <f aca="true" t="shared" si="7" ref="BH122:BH146">IF(N122="zníž. prenesená",J122,0)</f>
        <v>0</v>
      </c>
      <c r="BI122" s="161">
        <f aca="true" t="shared" si="8" ref="BI122:BI146">IF(N122="nulová",J122,0)</f>
        <v>0</v>
      </c>
      <c r="BJ122" s="14" t="s">
        <v>83</v>
      </c>
      <c r="BK122" s="161">
        <f aca="true" t="shared" si="9" ref="BK122:BK146">ROUND(I122*H122,2)</f>
        <v>0</v>
      </c>
      <c r="BL122" s="14" t="s">
        <v>89</v>
      </c>
      <c r="BM122" s="160" t="s">
        <v>83</v>
      </c>
    </row>
    <row r="123" spans="1:65" s="2" customFormat="1" ht="33" customHeight="1">
      <c r="A123" s="29"/>
      <c r="B123" s="147"/>
      <c r="C123" s="148" t="s">
        <v>83</v>
      </c>
      <c r="D123" s="148" t="s">
        <v>140</v>
      </c>
      <c r="E123" s="149" t="s">
        <v>144</v>
      </c>
      <c r="F123" s="150" t="s">
        <v>145</v>
      </c>
      <c r="G123" s="151" t="s">
        <v>146</v>
      </c>
      <c r="H123" s="152">
        <v>50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24" customHeight="1">
      <c r="A124" s="29"/>
      <c r="B124" s="147"/>
      <c r="C124" s="148" t="s">
        <v>86</v>
      </c>
      <c r="D124" s="148" t="s">
        <v>140</v>
      </c>
      <c r="E124" s="149" t="s">
        <v>147</v>
      </c>
      <c r="F124" s="150" t="s">
        <v>148</v>
      </c>
      <c r="G124" s="151" t="s">
        <v>146</v>
      </c>
      <c r="H124" s="152">
        <v>50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24" customHeight="1">
      <c r="A125" s="29"/>
      <c r="B125" s="147"/>
      <c r="C125" s="148" t="s">
        <v>89</v>
      </c>
      <c r="D125" s="148" t="s">
        <v>140</v>
      </c>
      <c r="E125" s="149" t="s">
        <v>149</v>
      </c>
      <c r="F125" s="150" t="s">
        <v>150</v>
      </c>
      <c r="G125" s="151" t="s">
        <v>146</v>
      </c>
      <c r="H125" s="152">
        <v>50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33" customHeight="1">
      <c r="A126" s="29"/>
      <c r="B126" s="147"/>
      <c r="C126" s="148" t="s">
        <v>92</v>
      </c>
      <c r="D126" s="148" t="s">
        <v>140</v>
      </c>
      <c r="E126" s="149" t="s">
        <v>151</v>
      </c>
      <c r="F126" s="150" t="s">
        <v>152</v>
      </c>
      <c r="G126" s="151" t="s">
        <v>143</v>
      </c>
      <c r="H126" s="152">
        <v>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62" t="s">
        <v>95</v>
      </c>
      <c r="D127" s="162" t="s">
        <v>153</v>
      </c>
      <c r="E127" s="163" t="s">
        <v>154</v>
      </c>
      <c r="F127" s="164" t="s">
        <v>155</v>
      </c>
      <c r="G127" s="165" t="s">
        <v>143</v>
      </c>
      <c r="H127" s="166">
        <v>5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101</v>
      </c>
      <c r="AT127" s="160" t="s">
        <v>153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33" customHeight="1">
      <c r="A128" s="29"/>
      <c r="B128" s="147"/>
      <c r="C128" s="148" t="s">
        <v>98</v>
      </c>
      <c r="D128" s="148" t="s">
        <v>140</v>
      </c>
      <c r="E128" s="149" t="s">
        <v>157</v>
      </c>
      <c r="F128" s="150" t="s">
        <v>158</v>
      </c>
      <c r="G128" s="151" t="s">
        <v>143</v>
      </c>
      <c r="H128" s="152">
        <v>5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16.5" customHeight="1">
      <c r="A129" s="29"/>
      <c r="B129" s="147"/>
      <c r="C129" s="162" t="s">
        <v>101</v>
      </c>
      <c r="D129" s="162" t="s">
        <v>153</v>
      </c>
      <c r="E129" s="163" t="s">
        <v>160</v>
      </c>
      <c r="F129" s="164" t="s">
        <v>161</v>
      </c>
      <c r="G129" s="165" t="s">
        <v>143</v>
      </c>
      <c r="H129" s="166">
        <v>15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48" t="s">
        <v>104</v>
      </c>
      <c r="D130" s="148" t="s">
        <v>140</v>
      </c>
      <c r="E130" s="149" t="s">
        <v>163</v>
      </c>
      <c r="F130" s="150" t="s">
        <v>164</v>
      </c>
      <c r="G130" s="151" t="s">
        <v>143</v>
      </c>
      <c r="H130" s="152">
        <v>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48" t="s">
        <v>107</v>
      </c>
      <c r="D131" s="148" t="s">
        <v>140</v>
      </c>
      <c r="E131" s="149" t="s">
        <v>166</v>
      </c>
      <c r="F131" s="150" t="s">
        <v>167</v>
      </c>
      <c r="G131" s="151" t="s">
        <v>146</v>
      </c>
      <c r="H131" s="152">
        <v>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48" t="s">
        <v>110</v>
      </c>
      <c r="D132" s="148" t="s">
        <v>140</v>
      </c>
      <c r="E132" s="149" t="s">
        <v>168</v>
      </c>
      <c r="F132" s="150" t="s">
        <v>169</v>
      </c>
      <c r="G132" s="151" t="s">
        <v>146</v>
      </c>
      <c r="H132" s="152">
        <v>50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89</v>
      </c>
      <c r="AT132" s="160" t="s">
        <v>140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4" customHeight="1">
      <c r="A133" s="29"/>
      <c r="B133" s="147"/>
      <c r="C133" s="162" t="s">
        <v>156</v>
      </c>
      <c r="D133" s="162" t="s">
        <v>153</v>
      </c>
      <c r="E133" s="163" t="s">
        <v>171</v>
      </c>
      <c r="F133" s="164" t="s">
        <v>172</v>
      </c>
      <c r="G133" s="165" t="s">
        <v>173</v>
      </c>
      <c r="H133" s="166">
        <v>0.27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21.75" customHeight="1">
      <c r="A134" s="29"/>
      <c r="B134" s="147"/>
      <c r="C134" s="162" t="s">
        <v>175</v>
      </c>
      <c r="D134" s="162" t="s">
        <v>153</v>
      </c>
      <c r="E134" s="163" t="s">
        <v>176</v>
      </c>
      <c r="F134" s="164" t="s">
        <v>177</v>
      </c>
      <c r="G134" s="165" t="s">
        <v>178</v>
      </c>
      <c r="H134" s="166">
        <v>1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16.5" customHeight="1">
      <c r="A135" s="29"/>
      <c r="B135" s="147"/>
      <c r="C135" s="162" t="s">
        <v>159</v>
      </c>
      <c r="D135" s="162" t="s">
        <v>153</v>
      </c>
      <c r="E135" s="163" t="s">
        <v>180</v>
      </c>
      <c r="F135" s="164" t="s">
        <v>181</v>
      </c>
      <c r="G135" s="165" t="s">
        <v>178</v>
      </c>
      <c r="H135" s="166">
        <v>0.5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101</v>
      </c>
      <c r="AT135" s="160" t="s">
        <v>153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4" customHeight="1">
      <c r="A136" s="29"/>
      <c r="B136" s="147"/>
      <c r="C136" s="148" t="s">
        <v>183</v>
      </c>
      <c r="D136" s="148" t="s">
        <v>140</v>
      </c>
      <c r="E136" s="149" t="s">
        <v>184</v>
      </c>
      <c r="F136" s="150" t="s">
        <v>185</v>
      </c>
      <c r="G136" s="151" t="s">
        <v>186</v>
      </c>
      <c r="H136" s="152">
        <v>7.5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89</v>
      </c>
      <c r="AT136" s="160" t="s">
        <v>140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1.75" customHeight="1">
      <c r="A137" s="29"/>
      <c r="B137" s="147"/>
      <c r="C137" s="148" t="s">
        <v>162</v>
      </c>
      <c r="D137" s="148" t="s">
        <v>140</v>
      </c>
      <c r="E137" s="149" t="s">
        <v>188</v>
      </c>
      <c r="F137" s="150" t="s">
        <v>189</v>
      </c>
      <c r="G137" s="151" t="s">
        <v>186</v>
      </c>
      <c r="H137" s="152">
        <v>7.5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24" customHeight="1">
      <c r="A138" s="29"/>
      <c r="B138" s="147"/>
      <c r="C138" s="148" t="s">
        <v>191</v>
      </c>
      <c r="D138" s="148" t="s">
        <v>140</v>
      </c>
      <c r="E138" s="149" t="s">
        <v>192</v>
      </c>
      <c r="F138" s="150" t="s">
        <v>193</v>
      </c>
      <c r="G138" s="151" t="s">
        <v>146</v>
      </c>
      <c r="H138" s="152">
        <v>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16.5" customHeight="1">
      <c r="A139" s="29"/>
      <c r="B139" s="147"/>
      <c r="C139" s="162" t="s">
        <v>165</v>
      </c>
      <c r="D139" s="162" t="s">
        <v>153</v>
      </c>
      <c r="E139" s="163" t="s">
        <v>195</v>
      </c>
      <c r="F139" s="164" t="s">
        <v>196</v>
      </c>
      <c r="G139" s="165" t="s">
        <v>197</v>
      </c>
      <c r="H139" s="166">
        <v>250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37.5" customHeight="1">
      <c r="A140" s="29"/>
      <c r="B140" s="147"/>
      <c r="C140" s="148" t="s">
        <v>199</v>
      </c>
      <c r="D140" s="148" t="s">
        <v>140</v>
      </c>
      <c r="E140" s="149" t="s">
        <v>200</v>
      </c>
      <c r="F140" s="150" t="s">
        <v>201</v>
      </c>
      <c r="G140" s="151" t="s">
        <v>146</v>
      </c>
      <c r="H140" s="152">
        <v>50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24" customHeight="1">
      <c r="A141" s="29"/>
      <c r="B141" s="147"/>
      <c r="C141" s="162" t="s">
        <v>7</v>
      </c>
      <c r="D141" s="162" t="s">
        <v>153</v>
      </c>
      <c r="E141" s="163" t="s">
        <v>203</v>
      </c>
      <c r="F141" s="164" t="s">
        <v>204</v>
      </c>
      <c r="G141" s="165" t="s">
        <v>205</v>
      </c>
      <c r="H141" s="166">
        <v>8.4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101</v>
      </c>
      <c r="AT141" s="160" t="s">
        <v>153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24" customHeight="1">
      <c r="A142" s="29"/>
      <c r="B142" s="147"/>
      <c r="C142" s="148" t="s">
        <v>207</v>
      </c>
      <c r="D142" s="148" t="s">
        <v>140</v>
      </c>
      <c r="E142" s="149" t="s">
        <v>208</v>
      </c>
      <c r="F142" s="150" t="s">
        <v>209</v>
      </c>
      <c r="G142" s="151" t="s">
        <v>205</v>
      </c>
      <c r="H142" s="152">
        <v>0.05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89</v>
      </c>
      <c r="AT142" s="160" t="s">
        <v>140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24" customHeight="1">
      <c r="A143" s="29"/>
      <c r="B143" s="147"/>
      <c r="C143" s="162" t="s">
        <v>170</v>
      </c>
      <c r="D143" s="162" t="s">
        <v>153</v>
      </c>
      <c r="E143" s="163" t="s">
        <v>211</v>
      </c>
      <c r="F143" s="164" t="s">
        <v>212</v>
      </c>
      <c r="G143" s="165" t="s">
        <v>205</v>
      </c>
      <c r="H143" s="166">
        <v>0.052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101</v>
      </c>
      <c r="AT143" s="160" t="s">
        <v>153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1:65" s="2" customFormat="1" ht="24" customHeight="1">
      <c r="A144" s="29"/>
      <c r="B144" s="147"/>
      <c r="C144" s="148" t="s">
        <v>214</v>
      </c>
      <c r="D144" s="148" t="s">
        <v>140</v>
      </c>
      <c r="E144" s="149" t="s">
        <v>215</v>
      </c>
      <c r="F144" s="150" t="s">
        <v>216</v>
      </c>
      <c r="G144" s="151" t="s">
        <v>217</v>
      </c>
      <c r="H144" s="152">
        <v>0.25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89</v>
      </c>
      <c r="AT144" s="160" t="s">
        <v>140</v>
      </c>
      <c r="AU144" s="160" t="s">
        <v>83</v>
      </c>
      <c r="AY144" s="14" t="s">
        <v>138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83</v>
      </c>
      <c r="BK144" s="161">
        <f t="shared" si="9"/>
        <v>0</v>
      </c>
      <c r="BL144" s="14" t="s">
        <v>89</v>
      </c>
      <c r="BM144" s="160" t="s">
        <v>218</v>
      </c>
    </row>
    <row r="145" spans="1:65" s="2" customFormat="1" ht="16.5" customHeight="1">
      <c r="A145" s="29"/>
      <c r="B145" s="147"/>
      <c r="C145" s="162" t="s">
        <v>174</v>
      </c>
      <c r="D145" s="162" t="s">
        <v>153</v>
      </c>
      <c r="E145" s="163" t="s">
        <v>219</v>
      </c>
      <c r="F145" s="164" t="s">
        <v>220</v>
      </c>
      <c r="G145" s="165" t="s">
        <v>205</v>
      </c>
      <c r="H145" s="166">
        <v>18</v>
      </c>
      <c r="I145" s="167"/>
      <c r="J145" s="168">
        <f t="shared" si="0"/>
        <v>0</v>
      </c>
      <c r="K145" s="169"/>
      <c r="L145" s="170"/>
      <c r="M145" s="171" t="s">
        <v>1</v>
      </c>
      <c r="N145" s="172" t="s">
        <v>40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101</v>
      </c>
      <c r="AT145" s="160" t="s">
        <v>153</v>
      </c>
      <c r="AU145" s="160" t="s">
        <v>83</v>
      </c>
      <c r="AY145" s="14" t="s">
        <v>138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83</v>
      </c>
      <c r="BK145" s="161">
        <f t="shared" si="9"/>
        <v>0</v>
      </c>
      <c r="BL145" s="14" t="s">
        <v>89</v>
      </c>
      <c r="BM145" s="160" t="s">
        <v>221</v>
      </c>
    </row>
    <row r="146" spans="1:65" s="2" customFormat="1" ht="16.5" customHeight="1">
      <c r="A146" s="29"/>
      <c r="B146" s="147"/>
      <c r="C146" s="162" t="s">
        <v>222</v>
      </c>
      <c r="D146" s="162" t="s">
        <v>153</v>
      </c>
      <c r="E146" s="163" t="s">
        <v>223</v>
      </c>
      <c r="F146" s="164" t="s">
        <v>224</v>
      </c>
      <c r="G146" s="165" t="s">
        <v>143</v>
      </c>
      <c r="H146" s="166">
        <v>5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101</v>
      </c>
      <c r="AT146" s="160" t="s">
        <v>153</v>
      </c>
      <c r="AU146" s="160" t="s">
        <v>83</v>
      </c>
      <c r="AY146" s="14" t="s">
        <v>138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83</v>
      </c>
      <c r="BK146" s="161">
        <f t="shared" si="9"/>
        <v>0</v>
      </c>
      <c r="BL146" s="14" t="s">
        <v>89</v>
      </c>
      <c r="BM146" s="160" t="s">
        <v>225</v>
      </c>
    </row>
    <row r="147" spans="2:63" s="12" customFormat="1" ht="22.5" customHeight="1">
      <c r="B147" s="134"/>
      <c r="D147" s="135" t="s">
        <v>73</v>
      </c>
      <c r="E147" s="145" t="s">
        <v>226</v>
      </c>
      <c r="F147" s="145" t="s">
        <v>227</v>
      </c>
      <c r="I147" s="137"/>
      <c r="J147" s="146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0</v>
      </c>
      <c r="AR147" s="135" t="s">
        <v>79</v>
      </c>
      <c r="AT147" s="143" t="s">
        <v>73</v>
      </c>
      <c r="AU147" s="143" t="s">
        <v>79</v>
      </c>
      <c r="AY147" s="135" t="s">
        <v>138</v>
      </c>
      <c r="BK147" s="144">
        <f>BK148</f>
        <v>0</v>
      </c>
    </row>
    <row r="148" spans="1:65" s="2" customFormat="1" ht="33" customHeight="1">
      <c r="A148" s="29"/>
      <c r="B148" s="147"/>
      <c r="C148" s="148" t="s">
        <v>179</v>
      </c>
      <c r="D148" s="148" t="s">
        <v>140</v>
      </c>
      <c r="E148" s="149" t="s">
        <v>228</v>
      </c>
      <c r="F148" s="150" t="s">
        <v>229</v>
      </c>
      <c r="G148" s="151" t="s">
        <v>205</v>
      </c>
      <c r="H148" s="152">
        <v>18</v>
      </c>
      <c r="I148" s="153"/>
      <c r="J148" s="154">
        <f>ROUND(I148*H148,2)</f>
        <v>0</v>
      </c>
      <c r="K148" s="155"/>
      <c r="L148" s="30"/>
      <c r="M148" s="173" t="s">
        <v>1</v>
      </c>
      <c r="N148" s="174" t="s">
        <v>40</v>
      </c>
      <c r="O148" s="175"/>
      <c r="P148" s="176">
        <f>O148*H148</f>
        <v>0</v>
      </c>
      <c r="Q148" s="176">
        <v>0</v>
      </c>
      <c r="R148" s="176">
        <f>Q148*H148</f>
        <v>0</v>
      </c>
      <c r="S148" s="176">
        <v>0</v>
      </c>
      <c r="T148" s="17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89</v>
      </c>
      <c r="AT148" s="160" t="s">
        <v>140</v>
      </c>
      <c r="AU148" s="160" t="s">
        <v>83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83</v>
      </c>
      <c r="BK148" s="161">
        <f>ROUND(I148*H148,2)</f>
        <v>0</v>
      </c>
      <c r="BL148" s="14" t="s">
        <v>89</v>
      </c>
      <c r="BM148" s="160" t="s">
        <v>230</v>
      </c>
    </row>
    <row r="149" spans="1:31" s="2" customFormat="1" ht="6.75" customHeight="1">
      <c r="A149" s="29"/>
      <c r="B149" s="47"/>
      <c r="C149" s="48"/>
      <c r="D149" s="48"/>
      <c r="E149" s="48"/>
      <c r="F149" s="48"/>
      <c r="G149" s="48"/>
      <c r="H149" s="48"/>
      <c r="I149" s="48"/>
      <c r="J149" s="48"/>
      <c r="K149" s="48"/>
      <c r="L149" s="30"/>
      <c r="M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sheetProtection/>
  <autoFilter ref="C118:K14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85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231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ROUND((SUM(BE119:BE142)),2)</f>
        <v>0</v>
      </c>
      <c r="G33" s="100"/>
      <c r="H33" s="100"/>
      <c r="I33" s="101">
        <v>0.2</v>
      </c>
      <c r="J33" s="99">
        <f>ROUND(((SUM(BE119:BE142))*I33),2)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ROUND((SUM(BF119:BF142)),2)</f>
        <v>0</v>
      </c>
      <c r="G34" s="100"/>
      <c r="H34" s="100"/>
      <c r="I34" s="101">
        <v>0.2</v>
      </c>
      <c r="J34" s="99">
        <f>ROUND(((SUM(BF119:BF142))*I34),2)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ROUND((SUM(BG119:BG142)),2)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ROUND((SUM(BH119:BH142)),2)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ROUND((SUM(BI119:BI142)),2)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2 - Výsadba rastlín v stredovom deliacom vegetačnom páse, Bardejov - Komenského ulica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J141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30" customHeight="1">
      <c r="A111" s="29"/>
      <c r="B111" s="30"/>
      <c r="C111" s="29"/>
      <c r="D111" s="29"/>
      <c r="E111" s="206" t="str">
        <f>E9</f>
        <v>2 - Výsadba rastlín v stredovom deliacom vegetačnom páse, Bardejov - Komenského ulica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P121+P141</f>
        <v>0</v>
      </c>
      <c r="Q120" s="140"/>
      <c r="R120" s="141">
        <f>R121+R141</f>
        <v>0</v>
      </c>
      <c r="S120" s="140"/>
      <c r="T120" s="142">
        <f>T121+T141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BK121+BK141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SUM(P122:P140)</f>
        <v>0</v>
      </c>
      <c r="Q121" s="140"/>
      <c r="R121" s="141">
        <f>SUM(R122:R140)</f>
        <v>0</v>
      </c>
      <c r="S121" s="140"/>
      <c r="T121" s="142">
        <f>SUM(T122:T140)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SUM(BK122:BK140)</f>
        <v>0</v>
      </c>
    </row>
    <row r="122" spans="1:65" s="2" customFormat="1" ht="24" customHeight="1">
      <c r="A122" s="29"/>
      <c r="B122" s="147"/>
      <c r="C122" s="148" t="s">
        <v>79</v>
      </c>
      <c r="D122" s="148" t="s">
        <v>140</v>
      </c>
      <c r="E122" s="149" t="s">
        <v>232</v>
      </c>
      <c r="F122" s="150" t="s">
        <v>233</v>
      </c>
      <c r="G122" s="151" t="s">
        <v>146</v>
      </c>
      <c r="H122" s="152">
        <v>110</v>
      </c>
      <c r="I122" s="153"/>
      <c r="J122" s="154">
        <f aca="true" t="shared" si="0" ref="J122:J140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0">O122*H122</f>
        <v>0</v>
      </c>
      <c r="Q122" s="158">
        <v>0</v>
      </c>
      <c r="R122" s="158">
        <f aca="true" t="shared" si="2" ref="R122:R140">Q122*H122</f>
        <v>0</v>
      </c>
      <c r="S122" s="158">
        <v>0</v>
      </c>
      <c r="T122" s="159">
        <f aca="true" t="shared" si="3" ref="T122:T140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0">IF(N122="základná",J122,0)</f>
        <v>0</v>
      </c>
      <c r="BF122" s="161">
        <f aca="true" t="shared" si="5" ref="BF122:BF140">IF(N122="znížená",J122,0)</f>
        <v>0</v>
      </c>
      <c r="BG122" s="161">
        <f aca="true" t="shared" si="6" ref="BG122:BG140">IF(N122="zákl. prenesená",J122,0)</f>
        <v>0</v>
      </c>
      <c r="BH122" s="161">
        <f aca="true" t="shared" si="7" ref="BH122:BH140">IF(N122="zníž. prenesená",J122,0)</f>
        <v>0</v>
      </c>
      <c r="BI122" s="161">
        <f aca="true" t="shared" si="8" ref="BI122:BI140">IF(N122="nulová",J122,0)</f>
        <v>0</v>
      </c>
      <c r="BJ122" s="14" t="s">
        <v>83</v>
      </c>
      <c r="BK122" s="161">
        <f aca="true" t="shared" si="9" ref="BK122:BK140">ROUND(I122*H122,2)</f>
        <v>0</v>
      </c>
      <c r="BL122" s="14" t="s">
        <v>89</v>
      </c>
      <c r="BM122" s="160" t="s">
        <v>83</v>
      </c>
    </row>
    <row r="123" spans="1:65" s="2" customFormat="1" ht="33" customHeight="1">
      <c r="A123" s="29"/>
      <c r="B123" s="147"/>
      <c r="C123" s="148" t="s">
        <v>83</v>
      </c>
      <c r="D123" s="148" t="s">
        <v>140</v>
      </c>
      <c r="E123" s="149" t="s">
        <v>234</v>
      </c>
      <c r="F123" s="150" t="s">
        <v>235</v>
      </c>
      <c r="G123" s="151" t="s">
        <v>143</v>
      </c>
      <c r="H123" s="152">
        <v>540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33" customHeight="1">
      <c r="A124" s="29"/>
      <c r="B124" s="147"/>
      <c r="C124" s="148" t="s">
        <v>86</v>
      </c>
      <c r="D124" s="148" t="s">
        <v>140</v>
      </c>
      <c r="E124" s="149" t="s">
        <v>236</v>
      </c>
      <c r="F124" s="150" t="s">
        <v>237</v>
      </c>
      <c r="G124" s="151" t="s">
        <v>143</v>
      </c>
      <c r="H124" s="152">
        <v>250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33" customHeight="1">
      <c r="A125" s="29"/>
      <c r="B125" s="147"/>
      <c r="C125" s="148" t="s">
        <v>89</v>
      </c>
      <c r="D125" s="148" t="s">
        <v>140</v>
      </c>
      <c r="E125" s="149" t="s">
        <v>144</v>
      </c>
      <c r="F125" s="150" t="s">
        <v>145</v>
      </c>
      <c r="G125" s="151" t="s">
        <v>146</v>
      </c>
      <c r="H125" s="152">
        <v>110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48" t="s">
        <v>92</v>
      </c>
      <c r="D126" s="148" t="s">
        <v>140</v>
      </c>
      <c r="E126" s="149" t="s">
        <v>238</v>
      </c>
      <c r="F126" s="150" t="s">
        <v>239</v>
      </c>
      <c r="G126" s="151" t="s">
        <v>146</v>
      </c>
      <c r="H126" s="152">
        <v>110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48" t="s">
        <v>95</v>
      </c>
      <c r="D127" s="148" t="s">
        <v>140</v>
      </c>
      <c r="E127" s="149" t="s">
        <v>149</v>
      </c>
      <c r="F127" s="150" t="s">
        <v>150</v>
      </c>
      <c r="G127" s="151" t="s">
        <v>146</v>
      </c>
      <c r="H127" s="152">
        <v>110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33" customHeight="1">
      <c r="A128" s="29"/>
      <c r="B128" s="147"/>
      <c r="C128" s="148" t="s">
        <v>98</v>
      </c>
      <c r="D128" s="148" t="s">
        <v>140</v>
      </c>
      <c r="E128" s="149" t="s">
        <v>240</v>
      </c>
      <c r="F128" s="150" t="s">
        <v>241</v>
      </c>
      <c r="G128" s="151" t="s">
        <v>143</v>
      </c>
      <c r="H128" s="152">
        <v>540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33" customHeight="1">
      <c r="A129" s="29"/>
      <c r="B129" s="147"/>
      <c r="C129" s="148" t="s">
        <v>101</v>
      </c>
      <c r="D129" s="148" t="s">
        <v>140</v>
      </c>
      <c r="E129" s="149" t="s">
        <v>242</v>
      </c>
      <c r="F129" s="150" t="s">
        <v>243</v>
      </c>
      <c r="G129" s="151" t="s">
        <v>143</v>
      </c>
      <c r="H129" s="152">
        <v>250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89</v>
      </c>
      <c r="AT129" s="160" t="s">
        <v>140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62" t="s">
        <v>104</v>
      </c>
      <c r="D130" s="162" t="s">
        <v>153</v>
      </c>
      <c r="E130" s="163" t="s">
        <v>154</v>
      </c>
      <c r="F130" s="164" t="s">
        <v>244</v>
      </c>
      <c r="G130" s="165" t="s">
        <v>143</v>
      </c>
      <c r="H130" s="166">
        <v>250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101</v>
      </c>
      <c r="AT130" s="160" t="s">
        <v>153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62" t="s">
        <v>107</v>
      </c>
      <c r="D131" s="162" t="s">
        <v>153</v>
      </c>
      <c r="E131" s="163" t="s">
        <v>245</v>
      </c>
      <c r="F131" s="164" t="s">
        <v>246</v>
      </c>
      <c r="G131" s="165" t="s">
        <v>143</v>
      </c>
      <c r="H131" s="166">
        <v>150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101</v>
      </c>
      <c r="AT131" s="160" t="s">
        <v>153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62" t="s">
        <v>110</v>
      </c>
      <c r="D132" s="162" t="s">
        <v>153</v>
      </c>
      <c r="E132" s="163" t="s">
        <v>247</v>
      </c>
      <c r="F132" s="164" t="s">
        <v>248</v>
      </c>
      <c r="G132" s="165" t="s">
        <v>143</v>
      </c>
      <c r="H132" s="166">
        <v>190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4" customHeight="1">
      <c r="A133" s="29"/>
      <c r="B133" s="147"/>
      <c r="C133" s="162" t="s">
        <v>156</v>
      </c>
      <c r="D133" s="162" t="s">
        <v>153</v>
      </c>
      <c r="E133" s="163" t="s">
        <v>249</v>
      </c>
      <c r="F133" s="164" t="s">
        <v>250</v>
      </c>
      <c r="G133" s="165" t="s">
        <v>143</v>
      </c>
      <c r="H133" s="166">
        <v>200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37.5" customHeight="1">
      <c r="A134" s="29"/>
      <c r="B134" s="147"/>
      <c r="C134" s="148" t="s">
        <v>175</v>
      </c>
      <c r="D134" s="148" t="s">
        <v>140</v>
      </c>
      <c r="E134" s="149" t="s">
        <v>251</v>
      </c>
      <c r="F134" s="150" t="s">
        <v>252</v>
      </c>
      <c r="G134" s="151" t="s">
        <v>146</v>
      </c>
      <c r="H134" s="152">
        <v>110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89</v>
      </c>
      <c r="AT134" s="160" t="s">
        <v>140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21.75" customHeight="1">
      <c r="A135" s="29"/>
      <c r="B135" s="147"/>
      <c r="C135" s="162" t="s">
        <v>159</v>
      </c>
      <c r="D135" s="162" t="s">
        <v>153</v>
      </c>
      <c r="E135" s="163" t="s">
        <v>253</v>
      </c>
      <c r="F135" s="164" t="s">
        <v>254</v>
      </c>
      <c r="G135" s="165" t="s">
        <v>205</v>
      </c>
      <c r="H135" s="166">
        <v>14.3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101</v>
      </c>
      <c r="AT135" s="160" t="s">
        <v>153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4" customHeight="1">
      <c r="A136" s="29"/>
      <c r="B136" s="147"/>
      <c r="C136" s="148" t="s">
        <v>183</v>
      </c>
      <c r="D136" s="148" t="s">
        <v>140</v>
      </c>
      <c r="E136" s="149" t="s">
        <v>168</v>
      </c>
      <c r="F136" s="150" t="s">
        <v>169</v>
      </c>
      <c r="G136" s="151" t="s">
        <v>146</v>
      </c>
      <c r="H136" s="152">
        <v>121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89</v>
      </c>
      <c r="AT136" s="160" t="s">
        <v>140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4" customHeight="1">
      <c r="A137" s="29"/>
      <c r="B137" s="147"/>
      <c r="C137" s="162" t="s">
        <v>162</v>
      </c>
      <c r="D137" s="162" t="s">
        <v>153</v>
      </c>
      <c r="E137" s="163" t="s">
        <v>171</v>
      </c>
      <c r="F137" s="164" t="s">
        <v>172</v>
      </c>
      <c r="G137" s="165" t="s">
        <v>173</v>
      </c>
      <c r="H137" s="166">
        <v>0.76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101</v>
      </c>
      <c r="AT137" s="160" t="s">
        <v>153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24" customHeight="1">
      <c r="A138" s="29"/>
      <c r="B138" s="147"/>
      <c r="C138" s="148" t="s">
        <v>191</v>
      </c>
      <c r="D138" s="148" t="s">
        <v>140</v>
      </c>
      <c r="E138" s="149" t="s">
        <v>255</v>
      </c>
      <c r="F138" s="150" t="s">
        <v>256</v>
      </c>
      <c r="G138" s="151" t="s">
        <v>205</v>
      </c>
      <c r="H138" s="152">
        <v>0.033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16.5" customHeight="1">
      <c r="A139" s="29"/>
      <c r="B139" s="147"/>
      <c r="C139" s="162" t="s">
        <v>165</v>
      </c>
      <c r="D139" s="162" t="s">
        <v>153</v>
      </c>
      <c r="E139" s="163" t="s">
        <v>257</v>
      </c>
      <c r="F139" s="164" t="s">
        <v>258</v>
      </c>
      <c r="G139" s="165" t="s">
        <v>205</v>
      </c>
      <c r="H139" s="166">
        <v>0.03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24" customHeight="1">
      <c r="A140" s="29"/>
      <c r="B140" s="147"/>
      <c r="C140" s="148" t="s">
        <v>199</v>
      </c>
      <c r="D140" s="148" t="s">
        <v>140</v>
      </c>
      <c r="E140" s="149" t="s">
        <v>215</v>
      </c>
      <c r="F140" s="150" t="s">
        <v>216</v>
      </c>
      <c r="G140" s="151" t="s">
        <v>217</v>
      </c>
      <c r="H140" s="152">
        <v>0.8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2:63" s="12" customFormat="1" ht="22.5" customHeight="1">
      <c r="B141" s="134"/>
      <c r="D141" s="135" t="s">
        <v>73</v>
      </c>
      <c r="E141" s="145" t="s">
        <v>226</v>
      </c>
      <c r="F141" s="145" t="s">
        <v>227</v>
      </c>
      <c r="I141" s="137"/>
      <c r="J141" s="146">
        <f>BK141</f>
        <v>0</v>
      </c>
      <c r="L141" s="134"/>
      <c r="M141" s="139"/>
      <c r="N141" s="140"/>
      <c r="O141" s="140"/>
      <c r="P141" s="141">
        <f>P142</f>
        <v>0</v>
      </c>
      <c r="Q141" s="140"/>
      <c r="R141" s="141">
        <f>R142</f>
        <v>0</v>
      </c>
      <c r="S141" s="140"/>
      <c r="T141" s="142">
        <f>T142</f>
        <v>0</v>
      </c>
      <c r="AR141" s="135" t="s">
        <v>79</v>
      </c>
      <c r="AT141" s="143" t="s">
        <v>73</v>
      </c>
      <c r="AU141" s="143" t="s">
        <v>79</v>
      </c>
      <c r="AY141" s="135" t="s">
        <v>138</v>
      </c>
      <c r="BK141" s="144">
        <f>BK142</f>
        <v>0</v>
      </c>
    </row>
    <row r="142" spans="1:65" s="2" customFormat="1" ht="33" customHeight="1">
      <c r="A142" s="29"/>
      <c r="B142" s="147"/>
      <c r="C142" s="148" t="s">
        <v>7</v>
      </c>
      <c r="D142" s="148" t="s">
        <v>140</v>
      </c>
      <c r="E142" s="149" t="s">
        <v>228</v>
      </c>
      <c r="F142" s="150" t="s">
        <v>229</v>
      </c>
      <c r="G142" s="151" t="s">
        <v>205</v>
      </c>
      <c r="H142" s="152">
        <v>14.354</v>
      </c>
      <c r="I142" s="153"/>
      <c r="J142" s="154">
        <f>ROUND(I142*H142,2)</f>
        <v>0</v>
      </c>
      <c r="K142" s="155"/>
      <c r="L142" s="30"/>
      <c r="M142" s="173" t="s">
        <v>1</v>
      </c>
      <c r="N142" s="174" t="s">
        <v>40</v>
      </c>
      <c r="O142" s="175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89</v>
      </c>
      <c r="AT142" s="160" t="s">
        <v>140</v>
      </c>
      <c r="AU142" s="160" t="s">
        <v>83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83</v>
      </c>
      <c r="BK142" s="161">
        <f>ROUND(I142*H142,2)</f>
        <v>0</v>
      </c>
      <c r="BL142" s="14" t="s">
        <v>89</v>
      </c>
      <c r="BM142" s="160" t="s">
        <v>206</v>
      </c>
    </row>
    <row r="143" spans="1:31" s="2" customFormat="1" ht="6.75" customHeight="1">
      <c r="A143" s="29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0"/>
      <c r="M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</sheetData>
  <sheetProtection/>
  <autoFilter ref="C118:K14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88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259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ROUND((SUM(BE119:BE153)),2)</f>
        <v>0</v>
      </c>
      <c r="G33" s="100"/>
      <c r="H33" s="100"/>
      <c r="I33" s="101">
        <v>0.2</v>
      </c>
      <c r="J33" s="99">
        <f>ROUND(((SUM(BE119:BE153))*I33),2)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ROUND((SUM(BF119:BF153)),2)</f>
        <v>0</v>
      </c>
      <c r="G34" s="100"/>
      <c r="H34" s="100"/>
      <c r="I34" s="101">
        <v>0.2</v>
      </c>
      <c r="J34" s="99">
        <f>ROUND(((SUM(BF119:BF153))*I34),2)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ROUND((SUM(BG119:BG153)),2)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ROUND((SUM(BH119:BH153)),2)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ROUND((SUM(BI119:BI153)),2)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3 -  Bardejov - ulica Komenského - solitérne a skupinové stromy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30" customHeight="1">
      <c r="A111" s="29"/>
      <c r="B111" s="30"/>
      <c r="C111" s="29"/>
      <c r="D111" s="29"/>
      <c r="E111" s="206" t="str">
        <f>E9</f>
        <v>3 -  Bardejov - ulica Komenského - solitérne a skupinové stromy 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P121+P152</f>
        <v>0</v>
      </c>
      <c r="Q120" s="140"/>
      <c r="R120" s="141">
        <f>R121+R152</f>
        <v>0</v>
      </c>
      <c r="S120" s="140"/>
      <c r="T120" s="142">
        <f>T121+T152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BK121+BK152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SUM(P122:P151)</f>
        <v>0</v>
      </c>
      <c r="Q121" s="140"/>
      <c r="R121" s="141">
        <f>SUM(R122:R151)</f>
        <v>0</v>
      </c>
      <c r="S121" s="140"/>
      <c r="T121" s="142">
        <f>SUM(T122:T151)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SUM(BK122:BK151)</f>
        <v>0</v>
      </c>
    </row>
    <row r="122" spans="1:65" s="2" customFormat="1" ht="24" customHeight="1">
      <c r="A122" s="29"/>
      <c r="B122" s="147"/>
      <c r="C122" s="148" t="s">
        <v>79</v>
      </c>
      <c r="D122" s="148" t="s">
        <v>140</v>
      </c>
      <c r="E122" s="149" t="s">
        <v>166</v>
      </c>
      <c r="F122" s="150" t="s">
        <v>260</v>
      </c>
      <c r="G122" s="151" t="s">
        <v>146</v>
      </c>
      <c r="H122" s="152">
        <v>56</v>
      </c>
      <c r="I122" s="153"/>
      <c r="J122" s="154">
        <f aca="true" t="shared" si="0" ref="J122:J151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51">O122*H122</f>
        <v>0</v>
      </c>
      <c r="Q122" s="158">
        <v>0</v>
      </c>
      <c r="R122" s="158">
        <f aca="true" t="shared" si="2" ref="R122:R151">Q122*H122</f>
        <v>0</v>
      </c>
      <c r="S122" s="158">
        <v>0</v>
      </c>
      <c r="T122" s="159">
        <f aca="true" t="shared" si="3" ref="T122:T151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51">IF(N122="základná",J122,0)</f>
        <v>0</v>
      </c>
      <c r="BF122" s="161">
        <f aca="true" t="shared" si="5" ref="BF122:BF151">IF(N122="znížená",J122,0)</f>
        <v>0</v>
      </c>
      <c r="BG122" s="161">
        <f aca="true" t="shared" si="6" ref="BG122:BG151">IF(N122="zákl. prenesená",J122,0)</f>
        <v>0</v>
      </c>
      <c r="BH122" s="161">
        <f aca="true" t="shared" si="7" ref="BH122:BH151">IF(N122="zníž. prenesená",J122,0)</f>
        <v>0</v>
      </c>
      <c r="BI122" s="161">
        <f aca="true" t="shared" si="8" ref="BI122:BI151">IF(N122="nulová",J122,0)</f>
        <v>0</v>
      </c>
      <c r="BJ122" s="14" t="s">
        <v>83</v>
      </c>
      <c r="BK122" s="161">
        <f aca="true" t="shared" si="9" ref="BK122:BK151">ROUND(I122*H122,2)</f>
        <v>0</v>
      </c>
      <c r="BL122" s="14" t="s">
        <v>89</v>
      </c>
      <c r="BM122" s="160" t="s">
        <v>83</v>
      </c>
    </row>
    <row r="123" spans="1:65" s="2" customFormat="1" ht="44.25" customHeight="1">
      <c r="A123" s="29"/>
      <c r="B123" s="147"/>
      <c r="C123" s="148" t="s">
        <v>83</v>
      </c>
      <c r="D123" s="148" t="s">
        <v>140</v>
      </c>
      <c r="E123" s="149" t="s">
        <v>141</v>
      </c>
      <c r="F123" s="150" t="s">
        <v>142</v>
      </c>
      <c r="G123" s="151" t="s">
        <v>143</v>
      </c>
      <c r="H123" s="152">
        <v>56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33" customHeight="1">
      <c r="A124" s="29"/>
      <c r="B124" s="147"/>
      <c r="C124" s="148" t="s">
        <v>86</v>
      </c>
      <c r="D124" s="148" t="s">
        <v>140</v>
      </c>
      <c r="E124" s="149" t="s">
        <v>144</v>
      </c>
      <c r="F124" s="150" t="s">
        <v>145</v>
      </c>
      <c r="G124" s="151" t="s">
        <v>146</v>
      </c>
      <c r="H124" s="152">
        <v>56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24" customHeight="1">
      <c r="A125" s="29"/>
      <c r="B125" s="147"/>
      <c r="C125" s="148" t="s">
        <v>89</v>
      </c>
      <c r="D125" s="148" t="s">
        <v>140</v>
      </c>
      <c r="E125" s="149" t="s">
        <v>261</v>
      </c>
      <c r="F125" s="150" t="s">
        <v>262</v>
      </c>
      <c r="G125" s="151" t="s">
        <v>146</v>
      </c>
      <c r="H125" s="152">
        <v>56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48" t="s">
        <v>92</v>
      </c>
      <c r="D126" s="148" t="s">
        <v>140</v>
      </c>
      <c r="E126" s="149" t="s">
        <v>149</v>
      </c>
      <c r="F126" s="150" t="s">
        <v>150</v>
      </c>
      <c r="G126" s="151" t="s">
        <v>146</v>
      </c>
      <c r="H126" s="152">
        <v>56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33" customHeight="1">
      <c r="A127" s="29"/>
      <c r="B127" s="147"/>
      <c r="C127" s="148" t="s">
        <v>95</v>
      </c>
      <c r="D127" s="148" t="s">
        <v>140</v>
      </c>
      <c r="E127" s="149" t="s">
        <v>151</v>
      </c>
      <c r="F127" s="150" t="s">
        <v>152</v>
      </c>
      <c r="G127" s="151" t="s">
        <v>143</v>
      </c>
      <c r="H127" s="152">
        <v>56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21.75" customHeight="1">
      <c r="A128" s="29"/>
      <c r="B128" s="147"/>
      <c r="C128" s="162" t="s">
        <v>98</v>
      </c>
      <c r="D128" s="162" t="s">
        <v>153</v>
      </c>
      <c r="E128" s="163" t="s">
        <v>263</v>
      </c>
      <c r="F128" s="164" t="s">
        <v>264</v>
      </c>
      <c r="G128" s="165" t="s">
        <v>143</v>
      </c>
      <c r="H128" s="166">
        <v>5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101</v>
      </c>
      <c r="AT128" s="160" t="s">
        <v>153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21.75" customHeight="1">
      <c r="A129" s="29"/>
      <c r="B129" s="147"/>
      <c r="C129" s="162" t="s">
        <v>101</v>
      </c>
      <c r="D129" s="162" t="s">
        <v>153</v>
      </c>
      <c r="E129" s="163" t="s">
        <v>265</v>
      </c>
      <c r="F129" s="164" t="s">
        <v>266</v>
      </c>
      <c r="G129" s="165" t="s">
        <v>143</v>
      </c>
      <c r="H129" s="166">
        <v>3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62" t="s">
        <v>104</v>
      </c>
      <c r="D130" s="162" t="s">
        <v>153</v>
      </c>
      <c r="E130" s="163" t="s">
        <v>267</v>
      </c>
      <c r="F130" s="164" t="s">
        <v>268</v>
      </c>
      <c r="G130" s="165" t="s">
        <v>143</v>
      </c>
      <c r="H130" s="166">
        <v>25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101</v>
      </c>
      <c r="AT130" s="160" t="s">
        <v>153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62" t="s">
        <v>107</v>
      </c>
      <c r="D131" s="162" t="s">
        <v>153</v>
      </c>
      <c r="E131" s="163" t="s">
        <v>269</v>
      </c>
      <c r="F131" s="164" t="s">
        <v>270</v>
      </c>
      <c r="G131" s="165" t="s">
        <v>143</v>
      </c>
      <c r="H131" s="166">
        <v>3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101</v>
      </c>
      <c r="AT131" s="160" t="s">
        <v>153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62" t="s">
        <v>110</v>
      </c>
      <c r="D132" s="162" t="s">
        <v>153</v>
      </c>
      <c r="E132" s="163" t="s">
        <v>271</v>
      </c>
      <c r="F132" s="164" t="s">
        <v>272</v>
      </c>
      <c r="G132" s="165" t="s">
        <v>143</v>
      </c>
      <c r="H132" s="166">
        <v>5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4" customHeight="1">
      <c r="A133" s="29"/>
      <c r="B133" s="147"/>
      <c r="C133" s="162" t="s">
        <v>156</v>
      </c>
      <c r="D133" s="162" t="s">
        <v>153</v>
      </c>
      <c r="E133" s="163" t="s">
        <v>273</v>
      </c>
      <c r="F133" s="164" t="s">
        <v>274</v>
      </c>
      <c r="G133" s="165" t="s">
        <v>143</v>
      </c>
      <c r="H133" s="166">
        <v>10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21.75" customHeight="1">
      <c r="A134" s="29"/>
      <c r="B134" s="147"/>
      <c r="C134" s="162" t="s">
        <v>175</v>
      </c>
      <c r="D134" s="162" t="s">
        <v>153</v>
      </c>
      <c r="E134" s="163" t="s">
        <v>275</v>
      </c>
      <c r="F134" s="164" t="s">
        <v>276</v>
      </c>
      <c r="G134" s="165" t="s">
        <v>143</v>
      </c>
      <c r="H134" s="166">
        <v>5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33" customHeight="1">
      <c r="A135" s="29"/>
      <c r="B135" s="147"/>
      <c r="C135" s="148" t="s">
        <v>159</v>
      </c>
      <c r="D135" s="148" t="s">
        <v>140</v>
      </c>
      <c r="E135" s="149" t="s">
        <v>157</v>
      </c>
      <c r="F135" s="150" t="s">
        <v>158</v>
      </c>
      <c r="G135" s="151" t="s">
        <v>143</v>
      </c>
      <c r="H135" s="152">
        <v>56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89</v>
      </c>
      <c r="AT135" s="160" t="s">
        <v>140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16.5" customHeight="1">
      <c r="A136" s="29"/>
      <c r="B136" s="147"/>
      <c r="C136" s="162" t="s">
        <v>183</v>
      </c>
      <c r="D136" s="162" t="s">
        <v>153</v>
      </c>
      <c r="E136" s="163" t="s">
        <v>160</v>
      </c>
      <c r="F136" s="164" t="s">
        <v>161</v>
      </c>
      <c r="G136" s="165" t="s">
        <v>143</v>
      </c>
      <c r="H136" s="166">
        <v>168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101</v>
      </c>
      <c r="AT136" s="160" t="s">
        <v>153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4" customHeight="1">
      <c r="A137" s="29"/>
      <c r="B137" s="147"/>
      <c r="C137" s="148" t="s">
        <v>162</v>
      </c>
      <c r="D137" s="148" t="s">
        <v>140</v>
      </c>
      <c r="E137" s="149" t="s">
        <v>163</v>
      </c>
      <c r="F137" s="150" t="s">
        <v>164</v>
      </c>
      <c r="G137" s="151" t="s">
        <v>143</v>
      </c>
      <c r="H137" s="152">
        <v>56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24" customHeight="1">
      <c r="A138" s="29"/>
      <c r="B138" s="147"/>
      <c r="C138" s="148" t="s">
        <v>191</v>
      </c>
      <c r="D138" s="148" t="s">
        <v>140</v>
      </c>
      <c r="E138" s="149" t="s">
        <v>168</v>
      </c>
      <c r="F138" s="150" t="s">
        <v>169</v>
      </c>
      <c r="G138" s="151" t="s">
        <v>146</v>
      </c>
      <c r="H138" s="152">
        <v>56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24" customHeight="1">
      <c r="A139" s="29"/>
      <c r="B139" s="147"/>
      <c r="C139" s="162" t="s">
        <v>165</v>
      </c>
      <c r="D139" s="162" t="s">
        <v>153</v>
      </c>
      <c r="E139" s="163" t="s">
        <v>171</v>
      </c>
      <c r="F139" s="164" t="s">
        <v>172</v>
      </c>
      <c r="G139" s="165" t="s">
        <v>173</v>
      </c>
      <c r="H139" s="166">
        <v>0.35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21.75" customHeight="1">
      <c r="A140" s="29"/>
      <c r="B140" s="147"/>
      <c r="C140" s="162" t="s">
        <v>199</v>
      </c>
      <c r="D140" s="162" t="s">
        <v>153</v>
      </c>
      <c r="E140" s="163" t="s">
        <v>176</v>
      </c>
      <c r="F140" s="164" t="s">
        <v>177</v>
      </c>
      <c r="G140" s="165" t="s">
        <v>178</v>
      </c>
      <c r="H140" s="166">
        <v>2.3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101</v>
      </c>
      <c r="AT140" s="160" t="s">
        <v>153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24" customHeight="1">
      <c r="A141" s="29"/>
      <c r="B141" s="147"/>
      <c r="C141" s="148" t="s">
        <v>7</v>
      </c>
      <c r="D141" s="148" t="s">
        <v>140</v>
      </c>
      <c r="E141" s="149" t="s">
        <v>184</v>
      </c>
      <c r="F141" s="150" t="s">
        <v>185</v>
      </c>
      <c r="G141" s="151" t="s">
        <v>186</v>
      </c>
      <c r="H141" s="152">
        <v>84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89</v>
      </c>
      <c r="AT141" s="160" t="s">
        <v>140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21.75" customHeight="1">
      <c r="A142" s="29"/>
      <c r="B142" s="147"/>
      <c r="C142" s="148" t="s">
        <v>207</v>
      </c>
      <c r="D142" s="148" t="s">
        <v>140</v>
      </c>
      <c r="E142" s="149" t="s">
        <v>188</v>
      </c>
      <c r="F142" s="150" t="s">
        <v>277</v>
      </c>
      <c r="G142" s="151" t="s">
        <v>186</v>
      </c>
      <c r="H142" s="152">
        <v>84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89</v>
      </c>
      <c r="AT142" s="160" t="s">
        <v>140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16.5" customHeight="1">
      <c r="A143" s="29"/>
      <c r="B143" s="147"/>
      <c r="C143" s="162" t="s">
        <v>170</v>
      </c>
      <c r="D143" s="162" t="s">
        <v>153</v>
      </c>
      <c r="E143" s="163" t="s">
        <v>195</v>
      </c>
      <c r="F143" s="164" t="s">
        <v>278</v>
      </c>
      <c r="G143" s="165" t="s">
        <v>197</v>
      </c>
      <c r="H143" s="166">
        <v>2800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101</v>
      </c>
      <c r="AT143" s="160" t="s">
        <v>153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1:65" s="2" customFormat="1" ht="37.5" customHeight="1">
      <c r="A144" s="29"/>
      <c r="B144" s="147"/>
      <c r="C144" s="148" t="s">
        <v>214</v>
      </c>
      <c r="D144" s="148" t="s">
        <v>140</v>
      </c>
      <c r="E144" s="149" t="s">
        <v>200</v>
      </c>
      <c r="F144" s="150" t="s">
        <v>279</v>
      </c>
      <c r="G144" s="151" t="s">
        <v>146</v>
      </c>
      <c r="H144" s="152">
        <v>56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89</v>
      </c>
      <c r="AT144" s="160" t="s">
        <v>140</v>
      </c>
      <c r="AU144" s="160" t="s">
        <v>83</v>
      </c>
      <c r="AY144" s="14" t="s">
        <v>138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83</v>
      </c>
      <c r="BK144" s="161">
        <f t="shared" si="9"/>
        <v>0</v>
      </c>
      <c r="BL144" s="14" t="s">
        <v>89</v>
      </c>
      <c r="BM144" s="160" t="s">
        <v>218</v>
      </c>
    </row>
    <row r="145" spans="1:65" s="2" customFormat="1" ht="24" customHeight="1">
      <c r="A145" s="29"/>
      <c r="B145" s="147"/>
      <c r="C145" s="148" t="s">
        <v>174</v>
      </c>
      <c r="D145" s="148" t="s">
        <v>140</v>
      </c>
      <c r="E145" s="149" t="s">
        <v>280</v>
      </c>
      <c r="F145" s="150" t="s">
        <v>281</v>
      </c>
      <c r="G145" s="151" t="s">
        <v>146</v>
      </c>
      <c r="H145" s="152">
        <v>56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89</v>
      </c>
      <c r="AT145" s="160" t="s">
        <v>140</v>
      </c>
      <c r="AU145" s="160" t="s">
        <v>83</v>
      </c>
      <c r="AY145" s="14" t="s">
        <v>138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83</v>
      </c>
      <c r="BK145" s="161">
        <f t="shared" si="9"/>
        <v>0</v>
      </c>
      <c r="BL145" s="14" t="s">
        <v>89</v>
      </c>
      <c r="BM145" s="160" t="s">
        <v>221</v>
      </c>
    </row>
    <row r="146" spans="1:65" s="2" customFormat="1" ht="16.5" customHeight="1">
      <c r="A146" s="29"/>
      <c r="B146" s="147"/>
      <c r="C146" s="162" t="s">
        <v>222</v>
      </c>
      <c r="D146" s="162" t="s">
        <v>153</v>
      </c>
      <c r="E146" s="163" t="s">
        <v>180</v>
      </c>
      <c r="F146" s="164" t="s">
        <v>181</v>
      </c>
      <c r="G146" s="165" t="s">
        <v>178</v>
      </c>
      <c r="H146" s="166">
        <v>2.5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"/>
        <v>0</v>
      </c>
      <c r="Q146" s="158">
        <v>0</v>
      </c>
      <c r="R146" s="158">
        <f t="shared" si="2"/>
        <v>0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101</v>
      </c>
      <c r="AT146" s="160" t="s">
        <v>153</v>
      </c>
      <c r="AU146" s="160" t="s">
        <v>83</v>
      </c>
      <c r="AY146" s="14" t="s">
        <v>138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83</v>
      </c>
      <c r="BK146" s="161">
        <f t="shared" si="9"/>
        <v>0</v>
      </c>
      <c r="BL146" s="14" t="s">
        <v>89</v>
      </c>
      <c r="BM146" s="160" t="s">
        <v>225</v>
      </c>
    </row>
    <row r="147" spans="1:65" s="2" customFormat="1" ht="24" customHeight="1">
      <c r="A147" s="29"/>
      <c r="B147" s="147"/>
      <c r="C147" s="162" t="s">
        <v>179</v>
      </c>
      <c r="D147" s="162" t="s">
        <v>153</v>
      </c>
      <c r="E147" s="163" t="s">
        <v>211</v>
      </c>
      <c r="F147" s="164" t="s">
        <v>282</v>
      </c>
      <c r="G147" s="165" t="s">
        <v>205</v>
      </c>
      <c r="H147" s="166">
        <v>0.056</v>
      </c>
      <c r="I147" s="167"/>
      <c r="J147" s="168">
        <f t="shared" si="0"/>
        <v>0</v>
      </c>
      <c r="K147" s="169"/>
      <c r="L147" s="170"/>
      <c r="M147" s="171" t="s">
        <v>1</v>
      </c>
      <c r="N147" s="172" t="s">
        <v>40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101</v>
      </c>
      <c r="AT147" s="160" t="s">
        <v>153</v>
      </c>
      <c r="AU147" s="160" t="s">
        <v>83</v>
      </c>
      <c r="AY147" s="14" t="s">
        <v>138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83</v>
      </c>
      <c r="BK147" s="161">
        <f t="shared" si="9"/>
        <v>0</v>
      </c>
      <c r="BL147" s="14" t="s">
        <v>89</v>
      </c>
      <c r="BM147" s="160" t="s">
        <v>230</v>
      </c>
    </row>
    <row r="148" spans="1:65" s="2" customFormat="1" ht="24" customHeight="1">
      <c r="A148" s="29"/>
      <c r="B148" s="147"/>
      <c r="C148" s="148" t="s">
        <v>283</v>
      </c>
      <c r="D148" s="148" t="s">
        <v>140</v>
      </c>
      <c r="E148" s="149" t="s">
        <v>208</v>
      </c>
      <c r="F148" s="150" t="s">
        <v>284</v>
      </c>
      <c r="G148" s="151" t="s">
        <v>205</v>
      </c>
      <c r="H148" s="152">
        <v>0.056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89</v>
      </c>
      <c r="AT148" s="160" t="s">
        <v>140</v>
      </c>
      <c r="AU148" s="160" t="s">
        <v>83</v>
      </c>
      <c r="AY148" s="14" t="s">
        <v>138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83</v>
      </c>
      <c r="BK148" s="161">
        <f t="shared" si="9"/>
        <v>0</v>
      </c>
      <c r="BL148" s="14" t="s">
        <v>89</v>
      </c>
      <c r="BM148" s="160" t="s">
        <v>285</v>
      </c>
    </row>
    <row r="149" spans="1:65" s="2" customFormat="1" ht="24" customHeight="1">
      <c r="A149" s="29"/>
      <c r="B149" s="147"/>
      <c r="C149" s="148" t="s">
        <v>182</v>
      </c>
      <c r="D149" s="148" t="s">
        <v>140</v>
      </c>
      <c r="E149" s="149" t="s">
        <v>215</v>
      </c>
      <c r="F149" s="150" t="s">
        <v>216</v>
      </c>
      <c r="G149" s="151" t="s">
        <v>217</v>
      </c>
      <c r="H149" s="152">
        <v>2.3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89</v>
      </c>
      <c r="AT149" s="160" t="s">
        <v>140</v>
      </c>
      <c r="AU149" s="160" t="s">
        <v>83</v>
      </c>
      <c r="AY149" s="14" t="s">
        <v>138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83</v>
      </c>
      <c r="BK149" s="161">
        <f t="shared" si="9"/>
        <v>0</v>
      </c>
      <c r="BL149" s="14" t="s">
        <v>89</v>
      </c>
      <c r="BM149" s="160" t="s">
        <v>286</v>
      </c>
    </row>
    <row r="150" spans="1:65" s="2" customFormat="1" ht="16.5" customHeight="1">
      <c r="A150" s="29"/>
      <c r="B150" s="147"/>
      <c r="C150" s="162" t="s">
        <v>287</v>
      </c>
      <c r="D150" s="162" t="s">
        <v>153</v>
      </c>
      <c r="E150" s="163" t="s">
        <v>219</v>
      </c>
      <c r="F150" s="164" t="s">
        <v>220</v>
      </c>
      <c r="G150" s="165" t="s">
        <v>205</v>
      </c>
      <c r="H150" s="166">
        <v>19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101</v>
      </c>
      <c r="AT150" s="160" t="s">
        <v>153</v>
      </c>
      <c r="AU150" s="160" t="s">
        <v>83</v>
      </c>
      <c r="AY150" s="14" t="s">
        <v>138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83</v>
      </c>
      <c r="BK150" s="161">
        <f t="shared" si="9"/>
        <v>0</v>
      </c>
      <c r="BL150" s="14" t="s">
        <v>89</v>
      </c>
      <c r="BM150" s="160" t="s">
        <v>288</v>
      </c>
    </row>
    <row r="151" spans="1:65" s="2" customFormat="1" ht="16.5" customHeight="1">
      <c r="A151" s="29"/>
      <c r="B151" s="147"/>
      <c r="C151" s="162" t="s">
        <v>187</v>
      </c>
      <c r="D151" s="162" t="s">
        <v>153</v>
      </c>
      <c r="E151" s="163" t="s">
        <v>223</v>
      </c>
      <c r="F151" s="164" t="s">
        <v>224</v>
      </c>
      <c r="G151" s="165" t="s">
        <v>143</v>
      </c>
      <c r="H151" s="166">
        <v>56</v>
      </c>
      <c r="I151" s="167"/>
      <c r="J151" s="168">
        <f t="shared" si="0"/>
        <v>0</v>
      </c>
      <c r="K151" s="169"/>
      <c r="L151" s="170"/>
      <c r="M151" s="171" t="s">
        <v>1</v>
      </c>
      <c r="N151" s="172" t="s">
        <v>40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101</v>
      </c>
      <c r="AT151" s="160" t="s">
        <v>153</v>
      </c>
      <c r="AU151" s="160" t="s">
        <v>83</v>
      </c>
      <c r="AY151" s="14" t="s">
        <v>138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83</v>
      </c>
      <c r="BK151" s="161">
        <f t="shared" si="9"/>
        <v>0</v>
      </c>
      <c r="BL151" s="14" t="s">
        <v>89</v>
      </c>
      <c r="BM151" s="160" t="s">
        <v>289</v>
      </c>
    </row>
    <row r="152" spans="2:63" s="12" customFormat="1" ht="22.5" customHeight="1">
      <c r="B152" s="134"/>
      <c r="D152" s="135" t="s">
        <v>73</v>
      </c>
      <c r="E152" s="145" t="s">
        <v>226</v>
      </c>
      <c r="F152" s="145" t="s">
        <v>227</v>
      </c>
      <c r="I152" s="137"/>
      <c r="J152" s="146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0</v>
      </c>
      <c r="S152" s="140"/>
      <c r="T152" s="142">
        <f>T153</f>
        <v>0</v>
      </c>
      <c r="AR152" s="135" t="s">
        <v>79</v>
      </c>
      <c r="AT152" s="143" t="s">
        <v>73</v>
      </c>
      <c r="AU152" s="143" t="s">
        <v>79</v>
      </c>
      <c r="AY152" s="135" t="s">
        <v>138</v>
      </c>
      <c r="BK152" s="144">
        <f>BK153</f>
        <v>0</v>
      </c>
    </row>
    <row r="153" spans="1:65" s="2" customFormat="1" ht="33" customHeight="1">
      <c r="A153" s="29"/>
      <c r="B153" s="147"/>
      <c r="C153" s="148" t="s">
        <v>290</v>
      </c>
      <c r="D153" s="148" t="s">
        <v>140</v>
      </c>
      <c r="E153" s="149" t="s">
        <v>228</v>
      </c>
      <c r="F153" s="150" t="s">
        <v>229</v>
      </c>
      <c r="G153" s="151" t="s">
        <v>205</v>
      </c>
      <c r="H153" s="152">
        <v>19</v>
      </c>
      <c r="I153" s="153"/>
      <c r="J153" s="154">
        <f>ROUND(I153*H153,2)</f>
        <v>0</v>
      </c>
      <c r="K153" s="155"/>
      <c r="L153" s="30"/>
      <c r="M153" s="173" t="s">
        <v>1</v>
      </c>
      <c r="N153" s="174" t="s">
        <v>40</v>
      </c>
      <c r="O153" s="17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89</v>
      </c>
      <c r="AT153" s="160" t="s">
        <v>140</v>
      </c>
      <c r="AU153" s="160" t="s">
        <v>83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83</v>
      </c>
      <c r="BK153" s="161">
        <f>ROUND(I153*H153,2)</f>
        <v>0</v>
      </c>
      <c r="BL153" s="14" t="s">
        <v>89</v>
      </c>
      <c r="BM153" s="160" t="s">
        <v>291</v>
      </c>
    </row>
    <row r="154" spans="1:31" s="2" customFormat="1" ht="6.75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sheetProtection/>
  <autoFilter ref="C118:K15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91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292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ROUND((SUM(BE119:BE147)),2)</f>
        <v>0</v>
      </c>
      <c r="G33" s="100"/>
      <c r="H33" s="100"/>
      <c r="I33" s="101">
        <v>0.2</v>
      </c>
      <c r="J33" s="99">
        <f>ROUND(((SUM(BE119:BE147))*I33),2)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ROUND((SUM(BF119:BF147)),2)</f>
        <v>0</v>
      </c>
      <c r="G34" s="100"/>
      <c r="H34" s="100"/>
      <c r="I34" s="101">
        <v>0.2</v>
      </c>
      <c r="J34" s="99">
        <f>ROUND(((SUM(BF119:BF147))*I34),2)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ROUND((SUM(BG119:BG147)),2)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ROUND((SUM(BH119:BH147)),2)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ROUND((SUM(BI119:BI147)),2)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4 - Bardejov - ulica Toplianska - areál letného kúpaliska - skupina stromov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J146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30" customHeight="1">
      <c r="A111" s="29"/>
      <c r="B111" s="30"/>
      <c r="C111" s="29"/>
      <c r="D111" s="29"/>
      <c r="E111" s="206" t="str">
        <f>E9</f>
        <v>4 - Bardejov - ulica Toplianska - areál letného kúpaliska - skupina stromov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P121+P146</f>
        <v>0</v>
      </c>
      <c r="Q120" s="140"/>
      <c r="R120" s="141">
        <f>R121+R146</f>
        <v>0</v>
      </c>
      <c r="S120" s="140"/>
      <c r="T120" s="142">
        <f>T121+T146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BK121+BK146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SUM(P122:P145)</f>
        <v>0</v>
      </c>
      <c r="Q121" s="140"/>
      <c r="R121" s="141">
        <f>SUM(R122:R145)</f>
        <v>0</v>
      </c>
      <c r="S121" s="140"/>
      <c r="T121" s="142">
        <f>SUM(T122:T145)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SUM(BK122:BK145)</f>
        <v>0</v>
      </c>
    </row>
    <row r="122" spans="1:65" s="2" customFormat="1" ht="24" customHeight="1">
      <c r="A122" s="29"/>
      <c r="B122" s="147"/>
      <c r="C122" s="148" t="s">
        <v>79</v>
      </c>
      <c r="D122" s="148" t="s">
        <v>140</v>
      </c>
      <c r="E122" s="149" t="s">
        <v>166</v>
      </c>
      <c r="F122" s="150" t="s">
        <v>167</v>
      </c>
      <c r="G122" s="151" t="s">
        <v>146</v>
      </c>
      <c r="H122" s="152">
        <v>3</v>
      </c>
      <c r="I122" s="153"/>
      <c r="J122" s="154">
        <f aca="true" t="shared" si="0" ref="J122:J145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5">O122*H122</f>
        <v>0</v>
      </c>
      <c r="Q122" s="158">
        <v>0</v>
      </c>
      <c r="R122" s="158">
        <f aca="true" t="shared" si="2" ref="R122:R145">Q122*H122</f>
        <v>0</v>
      </c>
      <c r="S122" s="158">
        <v>0</v>
      </c>
      <c r="T122" s="159">
        <f aca="true" t="shared" si="3" ref="T122:T145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5">IF(N122="základná",J122,0)</f>
        <v>0</v>
      </c>
      <c r="BF122" s="161">
        <f aca="true" t="shared" si="5" ref="BF122:BF145">IF(N122="znížená",J122,0)</f>
        <v>0</v>
      </c>
      <c r="BG122" s="161">
        <f aca="true" t="shared" si="6" ref="BG122:BG145">IF(N122="zákl. prenesená",J122,0)</f>
        <v>0</v>
      </c>
      <c r="BH122" s="161">
        <f aca="true" t="shared" si="7" ref="BH122:BH145">IF(N122="zníž. prenesená",J122,0)</f>
        <v>0</v>
      </c>
      <c r="BI122" s="161">
        <f aca="true" t="shared" si="8" ref="BI122:BI145">IF(N122="nulová",J122,0)</f>
        <v>0</v>
      </c>
      <c r="BJ122" s="14" t="s">
        <v>83</v>
      </c>
      <c r="BK122" s="161">
        <f aca="true" t="shared" si="9" ref="BK122:BK145">ROUND(I122*H122,2)</f>
        <v>0</v>
      </c>
      <c r="BL122" s="14" t="s">
        <v>89</v>
      </c>
      <c r="BM122" s="160" t="s">
        <v>83</v>
      </c>
    </row>
    <row r="123" spans="1:65" s="2" customFormat="1" ht="44.25" customHeight="1">
      <c r="A123" s="29"/>
      <c r="B123" s="147"/>
      <c r="C123" s="148" t="s">
        <v>83</v>
      </c>
      <c r="D123" s="148" t="s">
        <v>140</v>
      </c>
      <c r="E123" s="149" t="s">
        <v>141</v>
      </c>
      <c r="F123" s="150" t="s">
        <v>142</v>
      </c>
      <c r="G123" s="151" t="s">
        <v>143</v>
      </c>
      <c r="H123" s="152">
        <v>3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33" customHeight="1">
      <c r="A124" s="29"/>
      <c r="B124" s="147"/>
      <c r="C124" s="148" t="s">
        <v>86</v>
      </c>
      <c r="D124" s="148" t="s">
        <v>140</v>
      </c>
      <c r="E124" s="149" t="s">
        <v>144</v>
      </c>
      <c r="F124" s="150" t="s">
        <v>293</v>
      </c>
      <c r="G124" s="151" t="s">
        <v>146</v>
      </c>
      <c r="H124" s="152">
        <v>3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24" customHeight="1">
      <c r="A125" s="29"/>
      <c r="B125" s="147"/>
      <c r="C125" s="148" t="s">
        <v>89</v>
      </c>
      <c r="D125" s="148" t="s">
        <v>140</v>
      </c>
      <c r="E125" s="149" t="s">
        <v>261</v>
      </c>
      <c r="F125" s="150" t="s">
        <v>262</v>
      </c>
      <c r="G125" s="151" t="s">
        <v>146</v>
      </c>
      <c r="H125" s="152">
        <v>3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48" t="s">
        <v>92</v>
      </c>
      <c r="D126" s="148" t="s">
        <v>140</v>
      </c>
      <c r="E126" s="149" t="s">
        <v>147</v>
      </c>
      <c r="F126" s="150" t="s">
        <v>148</v>
      </c>
      <c r="G126" s="151" t="s">
        <v>146</v>
      </c>
      <c r="H126" s="152">
        <v>3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48" t="s">
        <v>95</v>
      </c>
      <c r="D127" s="148" t="s">
        <v>140</v>
      </c>
      <c r="E127" s="149" t="s">
        <v>149</v>
      </c>
      <c r="F127" s="150" t="s">
        <v>150</v>
      </c>
      <c r="G127" s="151" t="s">
        <v>146</v>
      </c>
      <c r="H127" s="152">
        <v>3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33" customHeight="1">
      <c r="A128" s="29"/>
      <c r="B128" s="147"/>
      <c r="C128" s="148" t="s">
        <v>98</v>
      </c>
      <c r="D128" s="148" t="s">
        <v>140</v>
      </c>
      <c r="E128" s="149" t="s">
        <v>151</v>
      </c>
      <c r="F128" s="150" t="s">
        <v>294</v>
      </c>
      <c r="G128" s="151" t="s">
        <v>143</v>
      </c>
      <c r="H128" s="152">
        <v>3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24" customHeight="1">
      <c r="A129" s="29"/>
      <c r="B129" s="147"/>
      <c r="C129" s="162" t="s">
        <v>101</v>
      </c>
      <c r="D129" s="162" t="s">
        <v>153</v>
      </c>
      <c r="E129" s="163" t="s">
        <v>154</v>
      </c>
      <c r="F129" s="164" t="s">
        <v>295</v>
      </c>
      <c r="G129" s="165" t="s">
        <v>143</v>
      </c>
      <c r="H129" s="166">
        <v>3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37.5" customHeight="1">
      <c r="A130" s="29"/>
      <c r="B130" s="147"/>
      <c r="C130" s="148" t="s">
        <v>104</v>
      </c>
      <c r="D130" s="148" t="s">
        <v>140</v>
      </c>
      <c r="E130" s="149" t="s">
        <v>157</v>
      </c>
      <c r="F130" s="150" t="s">
        <v>296</v>
      </c>
      <c r="G130" s="151" t="s">
        <v>143</v>
      </c>
      <c r="H130" s="152">
        <v>3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1.75" customHeight="1">
      <c r="A131" s="29"/>
      <c r="B131" s="147"/>
      <c r="C131" s="162" t="s">
        <v>107</v>
      </c>
      <c r="D131" s="162" t="s">
        <v>153</v>
      </c>
      <c r="E131" s="163" t="s">
        <v>160</v>
      </c>
      <c r="F131" s="164" t="s">
        <v>297</v>
      </c>
      <c r="G131" s="165" t="s">
        <v>143</v>
      </c>
      <c r="H131" s="166">
        <v>9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101</v>
      </c>
      <c r="AT131" s="160" t="s">
        <v>153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48" t="s">
        <v>110</v>
      </c>
      <c r="D132" s="148" t="s">
        <v>140</v>
      </c>
      <c r="E132" s="149" t="s">
        <v>163</v>
      </c>
      <c r="F132" s="150" t="s">
        <v>164</v>
      </c>
      <c r="G132" s="151" t="s">
        <v>143</v>
      </c>
      <c r="H132" s="152">
        <v>3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89</v>
      </c>
      <c r="AT132" s="160" t="s">
        <v>140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4" customHeight="1">
      <c r="A133" s="29"/>
      <c r="B133" s="147"/>
      <c r="C133" s="148" t="s">
        <v>156</v>
      </c>
      <c r="D133" s="148" t="s">
        <v>140</v>
      </c>
      <c r="E133" s="149" t="s">
        <v>168</v>
      </c>
      <c r="F133" s="150" t="s">
        <v>169</v>
      </c>
      <c r="G133" s="151" t="s">
        <v>146</v>
      </c>
      <c r="H133" s="152">
        <v>3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89</v>
      </c>
      <c r="AT133" s="160" t="s">
        <v>140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24" customHeight="1">
      <c r="A134" s="29"/>
      <c r="B134" s="147"/>
      <c r="C134" s="162" t="s">
        <v>175</v>
      </c>
      <c r="D134" s="162" t="s">
        <v>153</v>
      </c>
      <c r="E134" s="163" t="s">
        <v>171</v>
      </c>
      <c r="F134" s="164" t="s">
        <v>172</v>
      </c>
      <c r="G134" s="165" t="s">
        <v>173</v>
      </c>
      <c r="H134" s="166">
        <v>0.019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21.75" customHeight="1">
      <c r="A135" s="29"/>
      <c r="B135" s="147"/>
      <c r="C135" s="162" t="s">
        <v>159</v>
      </c>
      <c r="D135" s="162" t="s">
        <v>153</v>
      </c>
      <c r="E135" s="163" t="s">
        <v>176</v>
      </c>
      <c r="F135" s="164" t="s">
        <v>177</v>
      </c>
      <c r="G135" s="165" t="s">
        <v>178</v>
      </c>
      <c r="H135" s="166">
        <v>0.02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101</v>
      </c>
      <c r="AT135" s="160" t="s">
        <v>153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16.5" customHeight="1">
      <c r="A136" s="29"/>
      <c r="B136" s="147"/>
      <c r="C136" s="162" t="s">
        <v>183</v>
      </c>
      <c r="D136" s="162" t="s">
        <v>153</v>
      </c>
      <c r="E136" s="163" t="s">
        <v>180</v>
      </c>
      <c r="F136" s="164" t="s">
        <v>181</v>
      </c>
      <c r="G136" s="165" t="s">
        <v>178</v>
      </c>
      <c r="H136" s="166">
        <v>0.01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101</v>
      </c>
      <c r="AT136" s="160" t="s">
        <v>153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4" customHeight="1">
      <c r="A137" s="29"/>
      <c r="B137" s="147"/>
      <c r="C137" s="148" t="s">
        <v>162</v>
      </c>
      <c r="D137" s="148" t="s">
        <v>140</v>
      </c>
      <c r="E137" s="149" t="s">
        <v>184</v>
      </c>
      <c r="F137" s="150" t="s">
        <v>185</v>
      </c>
      <c r="G137" s="151" t="s">
        <v>186</v>
      </c>
      <c r="H137" s="152">
        <v>4.5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21.75" customHeight="1">
      <c r="A138" s="29"/>
      <c r="B138" s="147"/>
      <c r="C138" s="148" t="s">
        <v>191</v>
      </c>
      <c r="D138" s="148" t="s">
        <v>140</v>
      </c>
      <c r="E138" s="149" t="s">
        <v>188</v>
      </c>
      <c r="F138" s="150" t="s">
        <v>277</v>
      </c>
      <c r="G138" s="151" t="s">
        <v>186</v>
      </c>
      <c r="H138" s="152">
        <v>4.5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16.5" customHeight="1">
      <c r="A139" s="29"/>
      <c r="B139" s="147"/>
      <c r="C139" s="162" t="s">
        <v>165</v>
      </c>
      <c r="D139" s="162" t="s">
        <v>153</v>
      </c>
      <c r="E139" s="163" t="s">
        <v>195</v>
      </c>
      <c r="F139" s="164" t="s">
        <v>278</v>
      </c>
      <c r="G139" s="165" t="s">
        <v>197</v>
      </c>
      <c r="H139" s="166">
        <v>120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44.25" customHeight="1">
      <c r="A140" s="29"/>
      <c r="B140" s="147"/>
      <c r="C140" s="148" t="s">
        <v>199</v>
      </c>
      <c r="D140" s="148" t="s">
        <v>140</v>
      </c>
      <c r="E140" s="149" t="s">
        <v>200</v>
      </c>
      <c r="F140" s="150" t="s">
        <v>298</v>
      </c>
      <c r="G140" s="151" t="s">
        <v>146</v>
      </c>
      <c r="H140" s="152">
        <v>3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24" customHeight="1">
      <c r="A141" s="29"/>
      <c r="B141" s="147"/>
      <c r="C141" s="148" t="s">
        <v>7</v>
      </c>
      <c r="D141" s="148" t="s">
        <v>140</v>
      </c>
      <c r="E141" s="149" t="s">
        <v>208</v>
      </c>
      <c r="F141" s="150" t="s">
        <v>209</v>
      </c>
      <c r="G141" s="151" t="s">
        <v>205</v>
      </c>
      <c r="H141" s="152">
        <v>0.01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89</v>
      </c>
      <c r="AT141" s="160" t="s">
        <v>140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24" customHeight="1">
      <c r="A142" s="29"/>
      <c r="B142" s="147"/>
      <c r="C142" s="162" t="s">
        <v>207</v>
      </c>
      <c r="D142" s="162" t="s">
        <v>153</v>
      </c>
      <c r="E142" s="163" t="s">
        <v>211</v>
      </c>
      <c r="F142" s="164" t="s">
        <v>212</v>
      </c>
      <c r="G142" s="165" t="s">
        <v>205</v>
      </c>
      <c r="H142" s="166">
        <v>0.01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101</v>
      </c>
      <c r="AT142" s="160" t="s">
        <v>153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24" customHeight="1">
      <c r="A143" s="29"/>
      <c r="B143" s="147"/>
      <c r="C143" s="148" t="s">
        <v>170</v>
      </c>
      <c r="D143" s="148" t="s">
        <v>140</v>
      </c>
      <c r="E143" s="149" t="s">
        <v>215</v>
      </c>
      <c r="F143" s="150" t="s">
        <v>216</v>
      </c>
      <c r="G143" s="151" t="s">
        <v>217</v>
      </c>
      <c r="H143" s="152">
        <v>0.2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89</v>
      </c>
      <c r="AT143" s="160" t="s">
        <v>140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1:65" s="2" customFormat="1" ht="16.5" customHeight="1">
      <c r="A144" s="29"/>
      <c r="B144" s="147"/>
      <c r="C144" s="162" t="s">
        <v>214</v>
      </c>
      <c r="D144" s="162" t="s">
        <v>153</v>
      </c>
      <c r="E144" s="163" t="s">
        <v>219</v>
      </c>
      <c r="F144" s="164" t="s">
        <v>220</v>
      </c>
      <c r="G144" s="165" t="s">
        <v>205</v>
      </c>
      <c r="H144" s="166">
        <v>2.4</v>
      </c>
      <c r="I144" s="167"/>
      <c r="J144" s="168">
        <f t="shared" si="0"/>
        <v>0</v>
      </c>
      <c r="K144" s="169"/>
      <c r="L144" s="170"/>
      <c r="M144" s="171" t="s">
        <v>1</v>
      </c>
      <c r="N144" s="172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101</v>
      </c>
      <c r="AT144" s="160" t="s">
        <v>153</v>
      </c>
      <c r="AU144" s="160" t="s">
        <v>83</v>
      </c>
      <c r="AY144" s="14" t="s">
        <v>138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83</v>
      </c>
      <c r="BK144" s="161">
        <f t="shared" si="9"/>
        <v>0</v>
      </c>
      <c r="BL144" s="14" t="s">
        <v>89</v>
      </c>
      <c r="BM144" s="160" t="s">
        <v>218</v>
      </c>
    </row>
    <row r="145" spans="1:65" s="2" customFormat="1" ht="16.5" customHeight="1">
      <c r="A145" s="29"/>
      <c r="B145" s="147"/>
      <c r="C145" s="162" t="s">
        <v>174</v>
      </c>
      <c r="D145" s="162" t="s">
        <v>153</v>
      </c>
      <c r="E145" s="163" t="s">
        <v>223</v>
      </c>
      <c r="F145" s="164" t="s">
        <v>224</v>
      </c>
      <c r="G145" s="165" t="s">
        <v>143</v>
      </c>
      <c r="H145" s="166">
        <v>3</v>
      </c>
      <c r="I145" s="167"/>
      <c r="J145" s="168">
        <f t="shared" si="0"/>
        <v>0</v>
      </c>
      <c r="K145" s="169"/>
      <c r="L145" s="170"/>
      <c r="M145" s="171" t="s">
        <v>1</v>
      </c>
      <c r="N145" s="172" t="s">
        <v>40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101</v>
      </c>
      <c r="AT145" s="160" t="s">
        <v>153</v>
      </c>
      <c r="AU145" s="160" t="s">
        <v>83</v>
      </c>
      <c r="AY145" s="14" t="s">
        <v>138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83</v>
      </c>
      <c r="BK145" s="161">
        <f t="shared" si="9"/>
        <v>0</v>
      </c>
      <c r="BL145" s="14" t="s">
        <v>89</v>
      </c>
      <c r="BM145" s="160" t="s">
        <v>221</v>
      </c>
    </row>
    <row r="146" spans="2:63" s="12" customFormat="1" ht="22.5" customHeight="1">
      <c r="B146" s="134"/>
      <c r="D146" s="135" t="s">
        <v>73</v>
      </c>
      <c r="E146" s="145" t="s">
        <v>226</v>
      </c>
      <c r="F146" s="145" t="s">
        <v>227</v>
      </c>
      <c r="I146" s="137"/>
      <c r="J146" s="146">
        <f>BK146</f>
        <v>0</v>
      </c>
      <c r="L146" s="134"/>
      <c r="M146" s="139"/>
      <c r="N146" s="140"/>
      <c r="O146" s="140"/>
      <c r="P146" s="141">
        <f>P147</f>
        <v>0</v>
      </c>
      <c r="Q146" s="140"/>
      <c r="R146" s="141">
        <f>R147</f>
        <v>0</v>
      </c>
      <c r="S146" s="140"/>
      <c r="T146" s="142">
        <f>T147</f>
        <v>0</v>
      </c>
      <c r="AR146" s="135" t="s">
        <v>79</v>
      </c>
      <c r="AT146" s="143" t="s">
        <v>73</v>
      </c>
      <c r="AU146" s="143" t="s">
        <v>79</v>
      </c>
      <c r="AY146" s="135" t="s">
        <v>138</v>
      </c>
      <c r="BK146" s="144">
        <f>BK147</f>
        <v>0</v>
      </c>
    </row>
    <row r="147" spans="1:65" s="2" customFormat="1" ht="33" customHeight="1">
      <c r="A147" s="29"/>
      <c r="B147" s="147"/>
      <c r="C147" s="148" t="s">
        <v>222</v>
      </c>
      <c r="D147" s="148" t="s">
        <v>140</v>
      </c>
      <c r="E147" s="149" t="s">
        <v>228</v>
      </c>
      <c r="F147" s="150" t="s">
        <v>229</v>
      </c>
      <c r="G147" s="151" t="s">
        <v>205</v>
      </c>
      <c r="H147" s="152">
        <v>2.4</v>
      </c>
      <c r="I147" s="153"/>
      <c r="J147" s="154">
        <f>ROUND(I147*H147,2)</f>
        <v>0</v>
      </c>
      <c r="K147" s="155"/>
      <c r="L147" s="30"/>
      <c r="M147" s="173" t="s">
        <v>1</v>
      </c>
      <c r="N147" s="174" t="s">
        <v>40</v>
      </c>
      <c r="O147" s="175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89</v>
      </c>
      <c r="AT147" s="160" t="s">
        <v>140</v>
      </c>
      <c r="AU147" s="160" t="s">
        <v>83</v>
      </c>
      <c r="AY147" s="14" t="s">
        <v>138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83</v>
      </c>
      <c r="BK147" s="161">
        <f>ROUND(I147*H147,2)</f>
        <v>0</v>
      </c>
      <c r="BL147" s="14" t="s">
        <v>89</v>
      </c>
      <c r="BM147" s="160" t="s">
        <v>225</v>
      </c>
    </row>
    <row r="148" spans="1:31" s="2" customFormat="1" ht="6.75" customHeight="1">
      <c r="A148" s="29"/>
      <c r="B148" s="47"/>
      <c r="C148" s="48"/>
      <c r="D148" s="48"/>
      <c r="E148" s="48"/>
      <c r="F148" s="48"/>
      <c r="G148" s="48"/>
      <c r="H148" s="48"/>
      <c r="I148" s="48"/>
      <c r="J148" s="48"/>
      <c r="K148" s="48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sheetProtection/>
  <autoFilter ref="C118:K14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94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30" customHeight="1">
      <c r="A9" s="29"/>
      <c r="B9" s="30"/>
      <c r="C9" s="29"/>
      <c r="D9" s="29"/>
      <c r="E9" s="206" t="s">
        <v>299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ROUND((SUM(BE119:BE141)),2)</f>
        <v>0</v>
      </c>
      <c r="G33" s="100"/>
      <c r="H33" s="100"/>
      <c r="I33" s="101">
        <v>0.2</v>
      </c>
      <c r="J33" s="99">
        <f>ROUND(((SUM(BE119:BE141))*I33),2)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ROUND((SUM(BF119:BF141)),2)</f>
        <v>0</v>
      </c>
      <c r="G34" s="100"/>
      <c r="H34" s="100"/>
      <c r="I34" s="101">
        <v>0.2</v>
      </c>
      <c r="J34" s="99">
        <f>ROUND(((SUM(BF119:BF141))*I34),2)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ROUND((SUM(BG119:BG141)),2)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ROUND((SUM(BH119:BH141)),2)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ROUND((SUM(BI119:BI141)),2)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30" customHeight="1">
      <c r="A87" s="29"/>
      <c r="B87" s="30"/>
      <c r="C87" s="29"/>
      <c r="D87" s="29"/>
      <c r="E87" s="206" t="str">
        <f>E9</f>
        <v>5 - Bardejov - ulica Toplianska - areál letného kúpaliska - vertikálne vegetačné prvky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J140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30" customHeight="1">
      <c r="A111" s="29"/>
      <c r="B111" s="30"/>
      <c r="C111" s="29"/>
      <c r="D111" s="29"/>
      <c r="E111" s="206" t="str">
        <f>E9</f>
        <v>5 - Bardejov - ulica Toplianska - areál letného kúpaliska - vertikálne vegetačné prvky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P121+P140</f>
        <v>0</v>
      </c>
      <c r="Q120" s="140"/>
      <c r="R120" s="141">
        <f>R121+R140</f>
        <v>0</v>
      </c>
      <c r="S120" s="140"/>
      <c r="T120" s="142">
        <f>T121+T140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BK121+BK140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SUM(P122:P139)</f>
        <v>0</v>
      </c>
      <c r="Q121" s="140"/>
      <c r="R121" s="141">
        <f>SUM(R122:R139)</f>
        <v>0</v>
      </c>
      <c r="S121" s="140"/>
      <c r="T121" s="142">
        <f>SUM(T122:T139)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SUM(BK122:BK139)</f>
        <v>0</v>
      </c>
    </row>
    <row r="122" spans="1:65" s="2" customFormat="1" ht="24" customHeight="1">
      <c r="A122" s="29"/>
      <c r="B122" s="147"/>
      <c r="C122" s="148" t="s">
        <v>79</v>
      </c>
      <c r="D122" s="148" t="s">
        <v>140</v>
      </c>
      <c r="E122" s="149" t="s">
        <v>166</v>
      </c>
      <c r="F122" s="150" t="s">
        <v>300</v>
      </c>
      <c r="G122" s="151" t="s">
        <v>146</v>
      </c>
      <c r="H122" s="152">
        <v>40</v>
      </c>
      <c r="I122" s="153"/>
      <c r="J122" s="154">
        <f aca="true" t="shared" si="0" ref="J122:J139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39">O122*H122</f>
        <v>0</v>
      </c>
      <c r="Q122" s="158">
        <v>0</v>
      </c>
      <c r="R122" s="158">
        <f aca="true" t="shared" si="2" ref="R122:R139">Q122*H122</f>
        <v>0</v>
      </c>
      <c r="S122" s="158">
        <v>0</v>
      </c>
      <c r="T122" s="159">
        <f aca="true" t="shared" si="3" ref="T122:T139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39">IF(N122="základná",J122,0)</f>
        <v>0</v>
      </c>
      <c r="BF122" s="161">
        <f aca="true" t="shared" si="5" ref="BF122:BF139">IF(N122="znížená",J122,0)</f>
        <v>0</v>
      </c>
      <c r="BG122" s="161">
        <f aca="true" t="shared" si="6" ref="BG122:BG139">IF(N122="zákl. prenesená",J122,0)</f>
        <v>0</v>
      </c>
      <c r="BH122" s="161">
        <f aca="true" t="shared" si="7" ref="BH122:BH139">IF(N122="zníž. prenesená",J122,0)</f>
        <v>0</v>
      </c>
      <c r="BI122" s="161">
        <f aca="true" t="shared" si="8" ref="BI122:BI139">IF(N122="nulová",J122,0)</f>
        <v>0</v>
      </c>
      <c r="BJ122" s="14" t="s">
        <v>83</v>
      </c>
      <c r="BK122" s="161">
        <f aca="true" t="shared" si="9" ref="BK122:BK139">ROUND(I122*H122,2)</f>
        <v>0</v>
      </c>
      <c r="BL122" s="14" t="s">
        <v>89</v>
      </c>
      <c r="BM122" s="160" t="s">
        <v>83</v>
      </c>
    </row>
    <row r="123" spans="1:65" s="2" customFormat="1" ht="24" customHeight="1">
      <c r="A123" s="29"/>
      <c r="B123" s="147"/>
      <c r="C123" s="148" t="s">
        <v>83</v>
      </c>
      <c r="D123" s="148" t="s">
        <v>140</v>
      </c>
      <c r="E123" s="149" t="s">
        <v>236</v>
      </c>
      <c r="F123" s="150" t="s">
        <v>301</v>
      </c>
      <c r="G123" s="151" t="s">
        <v>143</v>
      </c>
      <c r="H123" s="152">
        <v>80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33" customHeight="1">
      <c r="A124" s="29"/>
      <c r="B124" s="147"/>
      <c r="C124" s="148" t="s">
        <v>86</v>
      </c>
      <c r="D124" s="148" t="s">
        <v>140</v>
      </c>
      <c r="E124" s="149" t="s">
        <v>144</v>
      </c>
      <c r="F124" s="150" t="s">
        <v>145</v>
      </c>
      <c r="G124" s="151" t="s">
        <v>146</v>
      </c>
      <c r="H124" s="152">
        <v>40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24" customHeight="1">
      <c r="A125" s="29"/>
      <c r="B125" s="147"/>
      <c r="C125" s="148" t="s">
        <v>89</v>
      </c>
      <c r="D125" s="148" t="s">
        <v>140</v>
      </c>
      <c r="E125" s="149" t="s">
        <v>261</v>
      </c>
      <c r="F125" s="150" t="s">
        <v>262</v>
      </c>
      <c r="G125" s="151" t="s">
        <v>146</v>
      </c>
      <c r="H125" s="152">
        <v>40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48" t="s">
        <v>92</v>
      </c>
      <c r="D126" s="148" t="s">
        <v>140</v>
      </c>
      <c r="E126" s="149" t="s">
        <v>147</v>
      </c>
      <c r="F126" s="150" t="s">
        <v>148</v>
      </c>
      <c r="G126" s="151" t="s">
        <v>146</v>
      </c>
      <c r="H126" s="152">
        <v>40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48" t="s">
        <v>95</v>
      </c>
      <c r="D127" s="148" t="s">
        <v>140</v>
      </c>
      <c r="E127" s="149" t="s">
        <v>149</v>
      </c>
      <c r="F127" s="150" t="s">
        <v>150</v>
      </c>
      <c r="G127" s="151" t="s">
        <v>146</v>
      </c>
      <c r="H127" s="152">
        <v>40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37.5" customHeight="1">
      <c r="A128" s="29"/>
      <c r="B128" s="147"/>
      <c r="C128" s="148" t="s">
        <v>98</v>
      </c>
      <c r="D128" s="148" t="s">
        <v>140</v>
      </c>
      <c r="E128" s="149" t="s">
        <v>242</v>
      </c>
      <c r="F128" s="150" t="s">
        <v>302</v>
      </c>
      <c r="G128" s="151" t="s">
        <v>143</v>
      </c>
      <c r="H128" s="152">
        <v>80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24" customHeight="1">
      <c r="A129" s="29"/>
      <c r="B129" s="147"/>
      <c r="C129" s="162" t="s">
        <v>101</v>
      </c>
      <c r="D129" s="162" t="s">
        <v>153</v>
      </c>
      <c r="E129" s="163" t="s">
        <v>245</v>
      </c>
      <c r="F129" s="164" t="s">
        <v>303</v>
      </c>
      <c r="G129" s="165" t="s">
        <v>143</v>
      </c>
      <c r="H129" s="166">
        <v>80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48" t="s">
        <v>104</v>
      </c>
      <c r="D130" s="148" t="s">
        <v>140</v>
      </c>
      <c r="E130" s="149" t="s">
        <v>163</v>
      </c>
      <c r="F130" s="150" t="s">
        <v>164</v>
      </c>
      <c r="G130" s="151" t="s">
        <v>143</v>
      </c>
      <c r="H130" s="152">
        <v>80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48" t="s">
        <v>107</v>
      </c>
      <c r="D131" s="148" t="s">
        <v>140</v>
      </c>
      <c r="E131" s="149" t="s">
        <v>168</v>
      </c>
      <c r="F131" s="150" t="s">
        <v>169</v>
      </c>
      <c r="G131" s="151" t="s">
        <v>146</v>
      </c>
      <c r="H131" s="152">
        <v>40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62" t="s">
        <v>110</v>
      </c>
      <c r="D132" s="162" t="s">
        <v>153</v>
      </c>
      <c r="E132" s="163" t="s">
        <v>171</v>
      </c>
      <c r="F132" s="164" t="s">
        <v>172</v>
      </c>
      <c r="G132" s="165" t="s">
        <v>173</v>
      </c>
      <c r="H132" s="166">
        <v>0.213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16.5" customHeight="1">
      <c r="A133" s="29"/>
      <c r="B133" s="147"/>
      <c r="C133" s="162" t="s">
        <v>156</v>
      </c>
      <c r="D133" s="162" t="s">
        <v>153</v>
      </c>
      <c r="E133" s="163" t="s">
        <v>195</v>
      </c>
      <c r="F133" s="164" t="s">
        <v>278</v>
      </c>
      <c r="G133" s="165" t="s">
        <v>197</v>
      </c>
      <c r="H133" s="166">
        <v>2000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44.25" customHeight="1">
      <c r="A134" s="29"/>
      <c r="B134" s="147"/>
      <c r="C134" s="148" t="s">
        <v>175</v>
      </c>
      <c r="D134" s="148" t="s">
        <v>140</v>
      </c>
      <c r="E134" s="149" t="s">
        <v>200</v>
      </c>
      <c r="F134" s="150" t="s">
        <v>304</v>
      </c>
      <c r="G134" s="151" t="s">
        <v>146</v>
      </c>
      <c r="H134" s="152">
        <v>40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89</v>
      </c>
      <c r="AT134" s="160" t="s">
        <v>140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24" customHeight="1">
      <c r="A135" s="29"/>
      <c r="B135" s="147"/>
      <c r="C135" s="148" t="s">
        <v>159</v>
      </c>
      <c r="D135" s="148" t="s">
        <v>140</v>
      </c>
      <c r="E135" s="149" t="s">
        <v>208</v>
      </c>
      <c r="F135" s="150" t="s">
        <v>209</v>
      </c>
      <c r="G135" s="151" t="s">
        <v>205</v>
      </c>
      <c r="H135" s="152">
        <v>0.013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89</v>
      </c>
      <c r="AT135" s="160" t="s">
        <v>140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4" customHeight="1">
      <c r="A136" s="29"/>
      <c r="B136" s="147"/>
      <c r="C136" s="162" t="s">
        <v>183</v>
      </c>
      <c r="D136" s="162" t="s">
        <v>153</v>
      </c>
      <c r="E136" s="163" t="s">
        <v>211</v>
      </c>
      <c r="F136" s="164" t="s">
        <v>212</v>
      </c>
      <c r="G136" s="165" t="s">
        <v>205</v>
      </c>
      <c r="H136" s="166">
        <v>0.013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101</v>
      </c>
      <c r="AT136" s="160" t="s">
        <v>153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24" customHeight="1">
      <c r="A137" s="29"/>
      <c r="B137" s="147"/>
      <c r="C137" s="148" t="s">
        <v>162</v>
      </c>
      <c r="D137" s="148" t="s">
        <v>140</v>
      </c>
      <c r="E137" s="149" t="s">
        <v>215</v>
      </c>
      <c r="F137" s="150" t="s">
        <v>216</v>
      </c>
      <c r="G137" s="151" t="s">
        <v>217</v>
      </c>
      <c r="H137" s="152">
        <v>0.3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16.5" customHeight="1">
      <c r="A138" s="29"/>
      <c r="B138" s="147"/>
      <c r="C138" s="162" t="s">
        <v>191</v>
      </c>
      <c r="D138" s="162" t="s">
        <v>153</v>
      </c>
      <c r="E138" s="163" t="s">
        <v>219</v>
      </c>
      <c r="F138" s="164" t="s">
        <v>220</v>
      </c>
      <c r="G138" s="165" t="s">
        <v>205</v>
      </c>
      <c r="H138" s="166">
        <v>3.1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101</v>
      </c>
      <c r="AT138" s="160" t="s">
        <v>153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16.5" customHeight="1">
      <c r="A139" s="29"/>
      <c r="B139" s="147"/>
      <c r="C139" s="162" t="s">
        <v>165</v>
      </c>
      <c r="D139" s="162" t="s">
        <v>153</v>
      </c>
      <c r="E139" s="163" t="s">
        <v>223</v>
      </c>
      <c r="F139" s="164" t="s">
        <v>224</v>
      </c>
      <c r="G139" s="165" t="s">
        <v>143</v>
      </c>
      <c r="H139" s="166">
        <v>40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2:63" s="12" customFormat="1" ht="22.5" customHeight="1">
      <c r="B140" s="134"/>
      <c r="D140" s="135" t="s">
        <v>73</v>
      </c>
      <c r="E140" s="145" t="s">
        <v>226</v>
      </c>
      <c r="F140" s="145" t="s">
        <v>227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79</v>
      </c>
      <c r="AT140" s="143" t="s">
        <v>73</v>
      </c>
      <c r="AU140" s="143" t="s">
        <v>79</v>
      </c>
      <c r="AY140" s="135" t="s">
        <v>138</v>
      </c>
      <c r="BK140" s="144">
        <f>BK141</f>
        <v>0</v>
      </c>
    </row>
    <row r="141" spans="1:65" s="2" customFormat="1" ht="33" customHeight="1">
      <c r="A141" s="29"/>
      <c r="B141" s="147"/>
      <c r="C141" s="148" t="s">
        <v>199</v>
      </c>
      <c r="D141" s="148" t="s">
        <v>140</v>
      </c>
      <c r="E141" s="149" t="s">
        <v>228</v>
      </c>
      <c r="F141" s="150" t="s">
        <v>229</v>
      </c>
      <c r="G141" s="151" t="s">
        <v>205</v>
      </c>
      <c r="H141" s="152">
        <v>3.1</v>
      </c>
      <c r="I141" s="153"/>
      <c r="J141" s="154">
        <f>ROUND(I141*H141,2)</f>
        <v>0</v>
      </c>
      <c r="K141" s="155"/>
      <c r="L141" s="30"/>
      <c r="M141" s="173" t="s">
        <v>1</v>
      </c>
      <c r="N141" s="174" t="s">
        <v>40</v>
      </c>
      <c r="O141" s="175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89</v>
      </c>
      <c r="AT141" s="160" t="s">
        <v>140</v>
      </c>
      <c r="AU141" s="160" t="s">
        <v>83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83</v>
      </c>
      <c r="BK141" s="161">
        <f>ROUND(I141*H141,2)</f>
        <v>0</v>
      </c>
      <c r="BL141" s="14" t="s">
        <v>89</v>
      </c>
      <c r="BM141" s="160" t="s">
        <v>202</v>
      </c>
    </row>
    <row r="142" spans="1:31" s="2" customFormat="1" ht="6.75" customHeight="1">
      <c r="A142" s="29"/>
      <c r="B142" s="47"/>
      <c r="C142" s="48"/>
      <c r="D142" s="48"/>
      <c r="E142" s="48"/>
      <c r="F142" s="48"/>
      <c r="G142" s="48"/>
      <c r="H142" s="48"/>
      <c r="I142" s="48"/>
      <c r="J142" s="48"/>
      <c r="K142" s="48"/>
      <c r="L142" s="30"/>
      <c r="M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</sheetData>
  <sheetProtection/>
  <autoFilter ref="C118:K14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97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6" t="s">
        <v>305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ROUND((SUM(BE119:BE134)),2)</f>
        <v>0</v>
      </c>
      <c r="G33" s="100"/>
      <c r="H33" s="100"/>
      <c r="I33" s="101">
        <v>0.2</v>
      </c>
      <c r="J33" s="99">
        <f>ROUND(((SUM(BE119:BE134))*I33),2)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ROUND((SUM(BF119:BF134)),2)</f>
        <v>0</v>
      </c>
      <c r="G34" s="100"/>
      <c r="H34" s="100"/>
      <c r="I34" s="101">
        <v>0.2</v>
      </c>
      <c r="J34" s="99">
        <f>ROUND(((SUM(BF119:BF134))*I34),2)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ROUND((SUM(BG119:BG134)),2)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ROUND((SUM(BH119:BH134)),2)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ROUND((SUM(BI119:BI134)),2)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6" t="str">
        <f>E9</f>
        <v>6 - Bardejov - ulica Kutuzovova - Kvitnúca lúka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6" t="str">
        <f>E9</f>
        <v>6 - Bardejov - ulica Kutuzovova - Kvitnúca lúka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P121+P133</f>
        <v>0</v>
      </c>
      <c r="Q120" s="140"/>
      <c r="R120" s="141">
        <f>R121+R133</f>
        <v>0</v>
      </c>
      <c r="S120" s="140"/>
      <c r="T120" s="142">
        <f>T121+T133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BK121+BK133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SUM(P122:P132)</f>
        <v>0</v>
      </c>
      <c r="Q121" s="140"/>
      <c r="R121" s="141">
        <f>SUM(R122:R132)</f>
        <v>0</v>
      </c>
      <c r="S121" s="140"/>
      <c r="T121" s="142">
        <f>SUM(T122:T132)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SUM(BK122:BK132)</f>
        <v>0</v>
      </c>
    </row>
    <row r="122" spans="1:65" s="2" customFormat="1" ht="24" customHeight="1">
      <c r="A122" s="29"/>
      <c r="B122" s="147"/>
      <c r="C122" s="148" t="s">
        <v>79</v>
      </c>
      <c r="D122" s="148" t="s">
        <v>140</v>
      </c>
      <c r="E122" s="149" t="s">
        <v>306</v>
      </c>
      <c r="F122" s="150" t="s">
        <v>307</v>
      </c>
      <c r="G122" s="151" t="s">
        <v>146</v>
      </c>
      <c r="H122" s="152">
        <v>200</v>
      </c>
      <c r="I122" s="153"/>
      <c r="J122" s="154">
        <f aca="true" t="shared" si="0" ref="J122:J132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32">O122*H122</f>
        <v>0</v>
      </c>
      <c r="Q122" s="158">
        <v>0</v>
      </c>
      <c r="R122" s="158">
        <f aca="true" t="shared" si="2" ref="R122:R132">Q122*H122</f>
        <v>0</v>
      </c>
      <c r="S122" s="158">
        <v>0</v>
      </c>
      <c r="T122" s="159">
        <f aca="true" t="shared" si="3" ref="T122:T132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32">IF(N122="základná",J122,0)</f>
        <v>0</v>
      </c>
      <c r="BF122" s="161">
        <f aca="true" t="shared" si="5" ref="BF122:BF132">IF(N122="znížená",J122,0)</f>
        <v>0</v>
      </c>
      <c r="BG122" s="161">
        <f aca="true" t="shared" si="6" ref="BG122:BG132">IF(N122="zákl. prenesená",J122,0)</f>
        <v>0</v>
      </c>
      <c r="BH122" s="161">
        <f aca="true" t="shared" si="7" ref="BH122:BH132">IF(N122="zníž. prenesená",J122,0)</f>
        <v>0</v>
      </c>
      <c r="BI122" s="161">
        <f aca="true" t="shared" si="8" ref="BI122:BI132">IF(N122="nulová",J122,0)</f>
        <v>0</v>
      </c>
      <c r="BJ122" s="14" t="s">
        <v>83</v>
      </c>
      <c r="BK122" s="161">
        <f aca="true" t="shared" si="9" ref="BK122:BK132">ROUND(I122*H122,2)</f>
        <v>0</v>
      </c>
      <c r="BL122" s="14" t="s">
        <v>89</v>
      </c>
      <c r="BM122" s="160" t="s">
        <v>83</v>
      </c>
    </row>
    <row r="123" spans="1:65" s="2" customFormat="1" ht="21.75" customHeight="1">
      <c r="A123" s="29"/>
      <c r="B123" s="147"/>
      <c r="C123" s="162" t="s">
        <v>83</v>
      </c>
      <c r="D123" s="162" t="s">
        <v>153</v>
      </c>
      <c r="E123" s="163" t="s">
        <v>308</v>
      </c>
      <c r="F123" s="164" t="s">
        <v>309</v>
      </c>
      <c r="G123" s="165" t="s">
        <v>310</v>
      </c>
      <c r="H123" s="166">
        <v>0.2</v>
      </c>
      <c r="I123" s="167"/>
      <c r="J123" s="168">
        <f t="shared" si="0"/>
        <v>0</v>
      </c>
      <c r="K123" s="169"/>
      <c r="L123" s="170"/>
      <c r="M123" s="171" t="s">
        <v>1</v>
      </c>
      <c r="N123" s="172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101</v>
      </c>
      <c r="AT123" s="160" t="s">
        <v>153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21.75" customHeight="1">
      <c r="A124" s="29"/>
      <c r="B124" s="147"/>
      <c r="C124" s="148" t="s">
        <v>86</v>
      </c>
      <c r="D124" s="148" t="s">
        <v>140</v>
      </c>
      <c r="E124" s="149" t="s">
        <v>311</v>
      </c>
      <c r="F124" s="150" t="s">
        <v>312</v>
      </c>
      <c r="G124" s="151" t="s">
        <v>146</v>
      </c>
      <c r="H124" s="152">
        <v>300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16.5" customHeight="1">
      <c r="A125" s="29"/>
      <c r="B125" s="147"/>
      <c r="C125" s="162" t="s">
        <v>89</v>
      </c>
      <c r="D125" s="162" t="s">
        <v>153</v>
      </c>
      <c r="E125" s="163" t="s">
        <v>313</v>
      </c>
      <c r="F125" s="164" t="s">
        <v>314</v>
      </c>
      <c r="G125" s="165" t="s">
        <v>310</v>
      </c>
      <c r="H125" s="166">
        <v>7.5</v>
      </c>
      <c r="I125" s="167"/>
      <c r="J125" s="168">
        <f t="shared" si="0"/>
        <v>0</v>
      </c>
      <c r="K125" s="169"/>
      <c r="L125" s="170"/>
      <c r="M125" s="171" t="s">
        <v>1</v>
      </c>
      <c r="N125" s="172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101</v>
      </c>
      <c r="AT125" s="160" t="s">
        <v>153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24" customHeight="1">
      <c r="A126" s="29"/>
      <c r="B126" s="147"/>
      <c r="C126" s="148" t="s">
        <v>92</v>
      </c>
      <c r="D126" s="148" t="s">
        <v>140</v>
      </c>
      <c r="E126" s="149" t="s">
        <v>166</v>
      </c>
      <c r="F126" s="150" t="s">
        <v>315</v>
      </c>
      <c r="G126" s="151" t="s">
        <v>146</v>
      </c>
      <c r="H126" s="152">
        <v>500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48" t="s">
        <v>95</v>
      </c>
      <c r="D127" s="148" t="s">
        <v>140</v>
      </c>
      <c r="E127" s="149" t="s">
        <v>261</v>
      </c>
      <c r="F127" s="150" t="s">
        <v>262</v>
      </c>
      <c r="G127" s="151" t="s">
        <v>146</v>
      </c>
      <c r="H127" s="152">
        <v>500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89</v>
      </c>
      <c r="AT127" s="160" t="s">
        <v>140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24" customHeight="1">
      <c r="A128" s="29"/>
      <c r="B128" s="147"/>
      <c r="C128" s="148" t="s">
        <v>98</v>
      </c>
      <c r="D128" s="148" t="s">
        <v>140</v>
      </c>
      <c r="E128" s="149" t="s">
        <v>149</v>
      </c>
      <c r="F128" s="150" t="s">
        <v>150</v>
      </c>
      <c r="G128" s="151" t="s">
        <v>146</v>
      </c>
      <c r="H128" s="152">
        <v>500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24" customHeight="1">
      <c r="A129" s="29"/>
      <c r="B129" s="147"/>
      <c r="C129" s="162" t="s">
        <v>101</v>
      </c>
      <c r="D129" s="162" t="s">
        <v>153</v>
      </c>
      <c r="E129" s="163" t="s">
        <v>211</v>
      </c>
      <c r="F129" s="164" t="s">
        <v>316</v>
      </c>
      <c r="G129" s="165" t="s">
        <v>205</v>
      </c>
      <c r="H129" s="166">
        <v>0.021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48" t="s">
        <v>104</v>
      </c>
      <c r="D130" s="148" t="s">
        <v>140</v>
      </c>
      <c r="E130" s="149" t="s">
        <v>317</v>
      </c>
      <c r="F130" s="150" t="s">
        <v>318</v>
      </c>
      <c r="G130" s="151" t="s">
        <v>205</v>
      </c>
      <c r="H130" s="152">
        <v>0.021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48" t="s">
        <v>107</v>
      </c>
      <c r="D131" s="148" t="s">
        <v>140</v>
      </c>
      <c r="E131" s="149" t="s">
        <v>215</v>
      </c>
      <c r="F131" s="150" t="s">
        <v>216</v>
      </c>
      <c r="G131" s="151" t="s">
        <v>217</v>
      </c>
      <c r="H131" s="152">
        <v>6.3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16.5" customHeight="1">
      <c r="A132" s="29"/>
      <c r="B132" s="147"/>
      <c r="C132" s="162" t="s">
        <v>110</v>
      </c>
      <c r="D132" s="162" t="s">
        <v>153</v>
      </c>
      <c r="E132" s="163" t="s">
        <v>219</v>
      </c>
      <c r="F132" s="164" t="s">
        <v>220</v>
      </c>
      <c r="G132" s="165" t="s">
        <v>205</v>
      </c>
      <c r="H132" s="166">
        <v>59.2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2:63" s="12" customFormat="1" ht="22.5" customHeight="1">
      <c r="B133" s="134"/>
      <c r="D133" s="135" t="s">
        <v>73</v>
      </c>
      <c r="E133" s="145" t="s">
        <v>226</v>
      </c>
      <c r="F133" s="145" t="s">
        <v>227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79</v>
      </c>
      <c r="AT133" s="143" t="s">
        <v>73</v>
      </c>
      <c r="AU133" s="143" t="s">
        <v>79</v>
      </c>
      <c r="AY133" s="135" t="s">
        <v>138</v>
      </c>
      <c r="BK133" s="144">
        <f>BK134</f>
        <v>0</v>
      </c>
    </row>
    <row r="134" spans="1:65" s="2" customFormat="1" ht="33" customHeight="1">
      <c r="A134" s="29"/>
      <c r="B134" s="147"/>
      <c r="C134" s="148" t="s">
        <v>156</v>
      </c>
      <c r="D134" s="148" t="s">
        <v>140</v>
      </c>
      <c r="E134" s="149" t="s">
        <v>228</v>
      </c>
      <c r="F134" s="150" t="s">
        <v>229</v>
      </c>
      <c r="G134" s="151" t="s">
        <v>205</v>
      </c>
      <c r="H134" s="152">
        <v>59.2</v>
      </c>
      <c r="I134" s="153"/>
      <c r="J134" s="154">
        <f>ROUND(I134*H134,2)</f>
        <v>0</v>
      </c>
      <c r="K134" s="155"/>
      <c r="L134" s="30"/>
      <c r="M134" s="173" t="s">
        <v>1</v>
      </c>
      <c r="N134" s="174" t="s">
        <v>40</v>
      </c>
      <c r="O134" s="175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89</v>
      </c>
      <c r="AT134" s="160" t="s">
        <v>140</v>
      </c>
      <c r="AU134" s="160" t="s">
        <v>83</v>
      </c>
      <c r="AY134" s="14" t="s">
        <v>138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83</v>
      </c>
      <c r="BK134" s="161">
        <f>ROUND(I134*H134,2)</f>
        <v>0</v>
      </c>
      <c r="BL134" s="14" t="s">
        <v>89</v>
      </c>
      <c r="BM134" s="160" t="s">
        <v>174</v>
      </c>
    </row>
    <row r="135" spans="1:31" s="2" customFormat="1" ht="6.75" customHeight="1">
      <c r="A135" s="29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30"/>
      <c r="M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</sheetData>
  <sheetProtection/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100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6" t="s">
        <v>319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ROUND(J119,2)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ROUND((SUM(BE119:BE145)),2)</f>
        <v>0</v>
      </c>
      <c r="G33" s="100"/>
      <c r="H33" s="100"/>
      <c r="I33" s="101">
        <v>0.2</v>
      </c>
      <c r="J33" s="99">
        <f>ROUND(((SUM(BE119:BE145))*I33),2)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ROUND((SUM(BF119:BF145)),2)</f>
        <v>0</v>
      </c>
      <c r="G34" s="100"/>
      <c r="H34" s="100"/>
      <c r="I34" s="101">
        <v>0.2</v>
      </c>
      <c r="J34" s="99">
        <f>ROUND(((SUM(BF119:BF145))*I34),2)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ROUND((SUM(BG119:BG145)),2)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ROUND((SUM(BH119:BH145)),2)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ROUND((SUM(BI119:BI145)),2)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6" t="str">
        <f>E9</f>
        <v>7 - Bardejov - ulica Kutuzovova - výsadba skupiny stromov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2:12" s="10" customFormat="1" ht="19.5" customHeight="1">
      <c r="B99" s="119"/>
      <c r="D99" s="120" t="s">
        <v>123</v>
      </c>
      <c r="E99" s="121"/>
      <c r="F99" s="121"/>
      <c r="G99" s="121"/>
      <c r="H99" s="121"/>
      <c r="I99" s="121"/>
      <c r="J99" s="122">
        <f>J144</f>
        <v>0</v>
      </c>
      <c r="L99" s="119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7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7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75" customHeight="1">
      <c r="A106" s="29"/>
      <c r="B106" s="30"/>
      <c r="C106" s="18" t="s">
        <v>124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>
      <c r="A109" s="29"/>
      <c r="B109" s="30"/>
      <c r="C109" s="29"/>
      <c r="D109" s="29"/>
      <c r="E109" s="223" t="str">
        <f>E7</f>
        <v>Adaptačné opatrenia na klimatické zmeny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06" t="str">
        <f>E9</f>
        <v>7 - Bardejov - ulica Kutuzovova - výsadba skupiny stromov 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Bardejov</v>
      </c>
      <c r="G113" s="29"/>
      <c r="H113" s="29"/>
      <c r="I113" s="24" t="s">
        <v>20</v>
      </c>
      <c r="J113" s="55" t="str">
        <f>IF(J12="","",J12)</f>
        <v>14. 6. 2021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22</v>
      </c>
      <c r="D115" s="29"/>
      <c r="E115" s="29"/>
      <c r="F115" s="22" t="str">
        <f>E15</f>
        <v>Mesto Bardejov</v>
      </c>
      <c r="G115" s="29"/>
      <c r="H115" s="29"/>
      <c r="I115" s="24" t="s">
        <v>28</v>
      </c>
      <c r="J115" s="27" t="str">
        <f>E21</f>
        <v>Dr.Ing.Peter Demčko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1" customFormat="1" ht="29.25" customHeight="1">
      <c r="A118" s="123"/>
      <c r="B118" s="124"/>
      <c r="C118" s="125" t="s">
        <v>125</v>
      </c>
      <c r="D118" s="126" t="s">
        <v>59</v>
      </c>
      <c r="E118" s="126" t="s">
        <v>55</v>
      </c>
      <c r="F118" s="126" t="s">
        <v>56</v>
      </c>
      <c r="G118" s="126" t="s">
        <v>126</v>
      </c>
      <c r="H118" s="126" t="s">
        <v>127</v>
      </c>
      <c r="I118" s="126" t="s">
        <v>128</v>
      </c>
      <c r="J118" s="127" t="s">
        <v>118</v>
      </c>
      <c r="K118" s="128" t="s">
        <v>129</v>
      </c>
      <c r="L118" s="129"/>
      <c r="M118" s="62" t="s">
        <v>1</v>
      </c>
      <c r="N118" s="63" t="s">
        <v>38</v>
      </c>
      <c r="O118" s="63" t="s">
        <v>130</v>
      </c>
      <c r="P118" s="63" t="s">
        <v>131</v>
      </c>
      <c r="Q118" s="63" t="s">
        <v>132</v>
      </c>
      <c r="R118" s="63" t="s">
        <v>133</v>
      </c>
      <c r="S118" s="63" t="s">
        <v>134</v>
      </c>
      <c r="T118" s="64" t="s">
        <v>135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3" s="2" customFormat="1" ht="22.5" customHeight="1">
      <c r="A119" s="29"/>
      <c r="B119" s="30"/>
      <c r="C119" s="69" t="s">
        <v>119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120</v>
      </c>
      <c r="BK119" s="133">
        <f>BK120</f>
        <v>0</v>
      </c>
    </row>
    <row r="120" spans="2:63" s="12" customFormat="1" ht="25.5" customHeight="1">
      <c r="B120" s="134"/>
      <c r="D120" s="135" t="s">
        <v>73</v>
      </c>
      <c r="E120" s="136" t="s">
        <v>136</v>
      </c>
      <c r="F120" s="136" t="s">
        <v>137</v>
      </c>
      <c r="I120" s="137"/>
      <c r="J120" s="138">
        <f>BK120</f>
        <v>0</v>
      </c>
      <c r="L120" s="134"/>
      <c r="M120" s="139"/>
      <c r="N120" s="140"/>
      <c r="O120" s="140"/>
      <c r="P120" s="141">
        <f>P121+P144</f>
        <v>0</v>
      </c>
      <c r="Q120" s="140"/>
      <c r="R120" s="141">
        <f>R121+R144</f>
        <v>0</v>
      </c>
      <c r="S120" s="140"/>
      <c r="T120" s="142">
        <f>T121+T144</f>
        <v>0</v>
      </c>
      <c r="AR120" s="135" t="s">
        <v>79</v>
      </c>
      <c r="AT120" s="143" t="s">
        <v>73</v>
      </c>
      <c r="AU120" s="143" t="s">
        <v>74</v>
      </c>
      <c r="AY120" s="135" t="s">
        <v>138</v>
      </c>
      <c r="BK120" s="144">
        <f>BK121+BK144</f>
        <v>0</v>
      </c>
    </row>
    <row r="121" spans="2:63" s="12" customFormat="1" ht="22.5" customHeight="1">
      <c r="B121" s="134"/>
      <c r="D121" s="135" t="s">
        <v>73</v>
      </c>
      <c r="E121" s="145" t="s">
        <v>79</v>
      </c>
      <c r="F121" s="145" t="s">
        <v>139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SUM(P122:P143)</f>
        <v>0</v>
      </c>
      <c r="Q121" s="140"/>
      <c r="R121" s="141">
        <f>SUM(R122:R143)</f>
        <v>0</v>
      </c>
      <c r="S121" s="140"/>
      <c r="T121" s="142">
        <f>SUM(T122:T143)</f>
        <v>0</v>
      </c>
      <c r="AR121" s="135" t="s">
        <v>79</v>
      </c>
      <c r="AT121" s="143" t="s">
        <v>73</v>
      </c>
      <c r="AU121" s="143" t="s">
        <v>79</v>
      </c>
      <c r="AY121" s="135" t="s">
        <v>138</v>
      </c>
      <c r="BK121" s="144">
        <f>SUM(BK122:BK143)</f>
        <v>0</v>
      </c>
    </row>
    <row r="122" spans="1:65" s="2" customFormat="1" ht="44.25" customHeight="1">
      <c r="A122" s="29"/>
      <c r="B122" s="147"/>
      <c r="C122" s="148" t="s">
        <v>79</v>
      </c>
      <c r="D122" s="148" t="s">
        <v>140</v>
      </c>
      <c r="E122" s="149" t="s">
        <v>141</v>
      </c>
      <c r="F122" s="150" t="s">
        <v>142</v>
      </c>
      <c r="G122" s="151" t="s">
        <v>143</v>
      </c>
      <c r="H122" s="152">
        <v>5</v>
      </c>
      <c r="I122" s="153"/>
      <c r="J122" s="154">
        <f aca="true" t="shared" si="0" ref="J122:J143">ROUND(I122*H122,2)</f>
        <v>0</v>
      </c>
      <c r="K122" s="155"/>
      <c r="L122" s="30"/>
      <c r="M122" s="156" t="s">
        <v>1</v>
      </c>
      <c r="N122" s="157" t="s">
        <v>40</v>
      </c>
      <c r="O122" s="58"/>
      <c r="P122" s="158">
        <f aca="true" t="shared" si="1" ref="P122:P143">O122*H122</f>
        <v>0</v>
      </c>
      <c r="Q122" s="158">
        <v>0</v>
      </c>
      <c r="R122" s="158">
        <f aca="true" t="shared" si="2" ref="R122:R143">Q122*H122</f>
        <v>0</v>
      </c>
      <c r="S122" s="158">
        <v>0</v>
      </c>
      <c r="T122" s="159">
        <f aca="true" t="shared" si="3" ref="T122:T14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aca="true" t="shared" si="4" ref="BE122:BE143">IF(N122="základná",J122,0)</f>
        <v>0</v>
      </c>
      <c r="BF122" s="161">
        <f aca="true" t="shared" si="5" ref="BF122:BF143">IF(N122="znížená",J122,0)</f>
        <v>0</v>
      </c>
      <c r="BG122" s="161">
        <f aca="true" t="shared" si="6" ref="BG122:BG143">IF(N122="zákl. prenesená",J122,0)</f>
        <v>0</v>
      </c>
      <c r="BH122" s="161">
        <f aca="true" t="shared" si="7" ref="BH122:BH143">IF(N122="zníž. prenesená",J122,0)</f>
        <v>0</v>
      </c>
      <c r="BI122" s="161">
        <f aca="true" t="shared" si="8" ref="BI122:BI143">IF(N122="nulová",J122,0)</f>
        <v>0</v>
      </c>
      <c r="BJ122" s="14" t="s">
        <v>83</v>
      </c>
      <c r="BK122" s="161">
        <f aca="true" t="shared" si="9" ref="BK122:BK143">ROUND(I122*H122,2)</f>
        <v>0</v>
      </c>
      <c r="BL122" s="14" t="s">
        <v>89</v>
      </c>
      <c r="BM122" s="160" t="s">
        <v>83</v>
      </c>
    </row>
    <row r="123" spans="1:65" s="2" customFormat="1" ht="33" customHeight="1">
      <c r="A123" s="29"/>
      <c r="B123" s="147"/>
      <c r="C123" s="148" t="s">
        <v>83</v>
      </c>
      <c r="D123" s="148" t="s">
        <v>140</v>
      </c>
      <c r="E123" s="149" t="s">
        <v>144</v>
      </c>
      <c r="F123" s="150" t="s">
        <v>145</v>
      </c>
      <c r="G123" s="151" t="s">
        <v>146</v>
      </c>
      <c r="H123" s="152">
        <v>5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89</v>
      </c>
    </row>
    <row r="124" spans="1:65" s="2" customFormat="1" ht="24" customHeight="1">
      <c r="A124" s="29"/>
      <c r="B124" s="147"/>
      <c r="C124" s="148" t="s">
        <v>86</v>
      </c>
      <c r="D124" s="148" t="s">
        <v>140</v>
      </c>
      <c r="E124" s="149" t="s">
        <v>261</v>
      </c>
      <c r="F124" s="150" t="s">
        <v>262</v>
      </c>
      <c r="G124" s="151" t="s">
        <v>146</v>
      </c>
      <c r="H124" s="152">
        <v>5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95</v>
      </c>
    </row>
    <row r="125" spans="1:65" s="2" customFormat="1" ht="24" customHeight="1">
      <c r="A125" s="29"/>
      <c r="B125" s="147"/>
      <c r="C125" s="148" t="s">
        <v>89</v>
      </c>
      <c r="D125" s="148" t="s">
        <v>140</v>
      </c>
      <c r="E125" s="149" t="s">
        <v>149</v>
      </c>
      <c r="F125" s="150" t="s">
        <v>150</v>
      </c>
      <c r="G125" s="151" t="s">
        <v>146</v>
      </c>
      <c r="H125" s="152">
        <v>5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101</v>
      </c>
    </row>
    <row r="126" spans="1:65" s="2" customFormat="1" ht="33" customHeight="1">
      <c r="A126" s="29"/>
      <c r="B126" s="147"/>
      <c r="C126" s="148" t="s">
        <v>92</v>
      </c>
      <c r="D126" s="148" t="s">
        <v>140</v>
      </c>
      <c r="E126" s="149" t="s">
        <v>151</v>
      </c>
      <c r="F126" s="150" t="s">
        <v>152</v>
      </c>
      <c r="G126" s="151" t="s">
        <v>143</v>
      </c>
      <c r="H126" s="152">
        <v>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107</v>
      </c>
    </row>
    <row r="127" spans="1:65" s="2" customFormat="1" ht="24" customHeight="1">
      <c r="A127" s="29"/>
      <c r="B127" s="147"/>
      <c r="C127" s="162" t="s">
        <v>95</v>
      </c>
      <c r="D127" s="162" t="s">
        <v>153</v>
      </c>
      <c r="E127" s="163" t="s">
        <v>154</v>
      </c>
      <c r="F127" s="164" t="s">
        <v>320</v>
      </c>
      <c r="G127" s="165" t="s">
        <v>143</v>
      </c>
      <c r="H127" s="166">
        <v>5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101</v>
      </c>
      <c r="AT127" s="160" t="s">
        <v>153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156</v>
      </c>
    </row>
    <row r="128" spans="1:65" s="2" customFormat="1" ht="33" customHeight="1">
      <c r="A128" s="29"/>
      <c r="B128" s="147"/>
      <c r="C128" s="148" t="s">
        <v>98</v>
      </c>
      <c r="D128" s="148" t="s">
        <v>140</v>
      </c>
      <c r="E128" s="149" t="s">
        <v>157</v>
      </c>
      <c r="F128" s="150" t="s">
        <v>158</v>
      </c>
      <c r="G128" s="151" t="s">
        <v>143</v>
      </c>
      <c r="H128" s="152">
        <v>5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159</v>
      </c>
    </row>
    <row r="129" spans="1:65" s="2" customFormat="1" ht="16.5" customHeight="1">
      <c r="A129" s="29"/>
      <c r="B129" s="147"/>
      <c r="C129" s="162" t="s">
        <v>101</v>
      </c>
      <c r="D129" s="162" t="s">
        <v>153</v>
      </c>
      <c r="E129" s="163" t="s">
        <v>160</v>
      </c>
      <c r="F129" s="164" t="s">
        <v>161</v>
      </c>
      <c r="G129" s="165" t="s">
        <v>143</v>
      </c>
      <c r="H129" s="166">
        <v>15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162</v>
      </c>
    </row>
    <row r="130" spans="1:65" s="2" customFormat="1" ht="24" customHeight="1">
      <c r="A130" s="29"/>
      <c r="B130" s="147"/>
      <c r="C130" s="148" t="s">
        <v>104</v>
      </c>
      <c r="D130" s="148" t="s">
        <v>140</v>
      </c>
      <c r="E130" s="149" t="s">
        <v>163</v>
      </c>
      <c r="F130" s="150" t="s">
        <v>164</v>
      </c>
      <c r="G130" s="151" t="s">
        <v>143</v>
      </c>
      <c r="H130" s="152">
        <v>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165</v>
      </c>
    </row>
    <row r="131" spans="1:65" s="2" customFormat="1" ht="24" customHeight="1">
      <c r="A131" s="29"/>
      <c r="B131" s="147"/>
      <c r="C131" s="148" t="s">
        <v>107</v>
      </c>
      <c r="D131" s="148" t="s">
        <v>140</v>
      </c>
      <c r="E131" s="149" t="s">
        <v>168</v>
      </c>
      <c r="F131" s="150" t="s">
        <v>169</v>
      </c>
      <c r="G131" s="151" t="s">
        <v>146</v>
      </c>
      <c r="H131" s="152">
        <v>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7</v>
      </c>
    </row>
    <row r="132" spans="1:65" s="2" customFormat="1" ht="24" customHeight="1">
      <c r="A132" s="29"/>
      <c r="B132" s="147"/>
      <c r="C132" s="162" t="s">
        <v>110</v>
      </c>
      <c r="D132" s="162" t="s">
        <v>153</v>
      </c>
      <c r="E132" s="163" t="s">
        <v>171</v>
      </c>
      <c r="F132" s="164" t="s">
        <v>172</v>
      </c>
      <c r="G132" s="165" t="s">
        <v>173</v>
      </c>
      <c r="H132" s="166">
        <v>0.027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170</v>
      </c>
    </row>
    <row r="133" spans="1:65" s="2" customFormat="1" ht="21.75" customHeight="1">
      <c r="A133" s="29"/>
      <c r="B133" s="147"/>
      <c r="C133" s="162" t="s">
        <v>156</v>
      </c>
      <c r="D133" s="162" t="s">
        <v>153</v>
      </c>
      <c r="E133" s="163" t="s">
        <v>176</v>
      </c>
      <c r="F133" s="164" t="s">
        <v>177</v>
      </c>
      <c r="G133" s="165" t="s">
        <v>178</v>
      </c>
      <c r="H133" s="166">
        <v>0.1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174</v>
      </c>
    </row>
    <row r="134" spans="1:65" s="2" customFormat="1" ht="16.5" customHeight="1">
      <c r="A134" s="29"/>
      <c r="B134" s="147"/>
      <c r="C134" s="162" t="s">
        <v>175</v>
      </c>
      <c r="D134" s="162" t="s">
        <v>153</v>
      </c>
      <c r="E134" s="163" t="s">
        <v>180</v>
      </c>
      <c r="F134" s="164" t="s">
        <v>181</v>
      </c>
      <c r="G134" s="165" t="s">
        <v>178</v>
      </c>
      <c r="H134" s="166">
        <v>0.05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101</v>
      </c>
      <c r="AT134" s="160" t="s">
        <v>153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179</v>
      </c>
    </row>
    <row r="135" spans="1:65" s="2" customFormat="1" ht="24" customHeight="1">
      <c r="A135" s="29"/>
      <c r="B135" s="147"/>
      <c r="C135" s="148" t="s">
        <v>159</v>
      </c>
      <c r="D135" s="148" t="s">
        <v>140</v>
      </c>
      <c r="E135" s="149" t="s">
        <v>184</v>
      </c>
      <c r="F135" s="150" t="s">
        <v>185</v>
      </c>
      <c r="G135" s="151" t="s">
        <v>186</v>
      </c>
      <c r="H135" s="152">
        <v>7.5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89</v>
      </c>
      <c r="AT135" s="160" t="s">
        <v>140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182</v>
      </c>
    </row>
    <row r="136" spans="1:65" s="2" customFormat="1" ht="21.75" customHeight="1">
      <c r="A136" s="29"/>
      <c r="B136" s="147"/>
      <c r="C136" s="148" t="s">
        <v>183</v>
      </c>
      <c r="D136" s="148" t="s">
        <v>140</v>
      </c>
      <c r="E136" s="149" t="s">
        <v>188</v>
      </c>
      <c r="F136" s="150" t="s">
        <v>277</v>
      </c>
      <c r="G136" s="151" t="s">
        <v>186</v>
      </c>
      <c r="H136" s="152">
        <v>7.5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89</v>
      </c>
      <c r="AT136" s="160" t="s">
        <v>140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187</v>
      </c>
    </row>
    <row r="137" spans="1:65" s="2" customFormat="1" ht="16.5" customHeight="1">
      <c r="A137" s="29"/>
      <c r="B137" s="147"/>
      <c r="C137" s="162" t="s">
        <v>162</v>
      </c>
      <c r="D137" s="162" t="s">
        <v>153</v>
      </c>
      <c r="E137" s="163" t="s">
        <v>195</v>
      </c>
      <c r="F137" s="164" t="s">
        <v>278</v>
      </c>
      <c r="G137" s="165" t="s">
        <v>197</v>
      </c>
      <c r="H137" s="166">
        <v>250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101</v>
      </c>
      <c r="AT137" s="160" t="s">
        <v>153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190</v>
      </c>
    </row>
    <row r="138" spans="1:65" s="2" customFormat="1" ht="37.5" customHeight="1">
      <c r="A138" s="29"/>
      <c r="B138" s="147"/>
      <c r="C138" s="148" t="s">
        <v>191</v>
      </c>
      <c r="D138" s="148" t="s">
        <v>140</v>
      </c>
      <c r="E138" s="149" t="s">
        <v>200</v>
      </c>
      <c r="F138" s="150" t="s">
        <v>321</v>
      </c>
      <c r="G138" s="151" t="s">
        <v>146</v>
      </c>
      <c r="H138" s="152">
        <v>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194</v>
      </c>
    </row>
    <row r="139" spans="1:65" s="2" customFormat="1" ht="24" customHeight="1">
      <c r="A139" s="29"/>
      <c r="B139" s="147"/>
      <c r="C139" s="162" t="s">
        <v>165</v>
      </c>
      <c r="D139" s="162" t="s">
        <v>153</v>
      </c>
      <c r="E139" s="163" t="s">
        <v>211</v>
      </c>
      <c r="F139" s="164" t="s">
        <v>282</v>
      </c>
      <c r="G139" s="165" t="s">
        <v>205</v>
      </c>
      <c r="H139" s="166">
        <v>0.05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198</v>
      </c>
    </row>
    <row r="140" spans="1:65" s="2" customFormat="1" ht="24" customHeight="1">
      <c r="A140" s="29"/>
      <c r="B140" s="147"/>
      <c r="C140" s="148" t="s">
        <v>199</v>
      </c>
      <c r="D140" s="148" t="s">
        <v>140</v>
      </c>
      <c r="E140" s="149" t="s">
        <v>208</v>
      </c>
      <c r="F140" s="150" t="s">
        <v>284</v>
      </c>
      <c r="G140" s="151" t="s">
        <v>205</v>
      </c>
      <c r="H140" s="152">
        <v>0.05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202</v>
      </c>
    </row>
    <row r="141" spans="1:65" s="2" customFormat="1" ht="24" customHeight="1">
      <c r="A141" s="29"/>
      <c r="B141" s="147"/>
      <c r="C141" s="148" t="s">
        <v>7</v>
      </c>
      <c r="D141" s="148" t="s">
        <v>140</v>
      </c>
      <c r="E141" s="149" t="s">
        <v>215</v>
      </c>
      <c r="F141" s="150" t="s">
        <v>216</v>
      </c>
      <c r="G141" s="151" t="s">
        <v>217</v>
      </c>
      <c r="H141" s="152">
        <v>0.2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89</v>
      </c>
      <c r="AT141" s="160" t="s">
        <v>140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206</v>
      </c>
    </row>
    <row r="142" spans="1:65" s="2" customFormat="1" ht="16.5" customHeight="1">
      <c r="A142" s="29"/>
      <c r="B142" s="147"/>
      <c r="C142" s="162" t="s">
        <v>207</v>
      </c>
      <c r="D142" s="162" t="s">
        <v>153</v>
      </c>
      <c r="E142" s="163" t="s">
        <v>219</v>
      </c>
      <c r="F142" s="164" t="s">
        <v>220</v>
      </c>
      <c r="G142" s="165" t="s">
        <v>205</v>
      </c>
      <c r="H142" s="166">
        <v>0.8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101</v>
      </c>
      <c r="AT142" s="160" t="s">
        <v>153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210</v>
      </c>
    </row>
    <row r="143" spans="1:65" s="2" customFormat="1" ht="16.5" customHeight="1">
      <c r="A143" s="29"/>
      <c r="B143" s="147"/>
      <c r="C143" s="162" t="s">
        <v>170</v>
      </c>
      <c r="D143" s="162" t="s">
        <v>153</v>
      </c>
      <c r="E143" s="163" t="s">
        <v>223</v>
      </c>
      <c r="F143" s="164" t="s">
        <v>224</v>
      </c>
      <c r="G143" s="165" t="s">
        <v>143</v>
      </c>
      <c r="H143" s="166">
        <v>5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101</v>
      </c>
      <c r="AT143" s="160" t="s">
        <v>153</v>
      </c>
      <c r="AU143" s="160" t="s">
        <v>83</v>
      </c>
      <c r="AY143" s="14" t="s">
        <v>138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83</v>
      </c>
      <c r="BK143" s="161">
        <f t="shared" si="9"/>
        <v>0</v>
      </c>
      <c r="BL143" s="14" t="s">
        <v>89</v>
      </c>
      <c r="BM143" s="160" t="s">
        <v>213</v>
      </c>
    </row>
    <row r="144" spans="2:63" s="12" customFormat="1" ht="22.5" customHeight="1">
      <c r="B144" s="134"/>
      <c r="D144" s="135" t="s">
        <v>73</v>
      </c>
      <c r="E144" s="145" t="s">
        <v>226</v>
      </c>
      <c r="F144" s="145" t="s">
        <v>227</v>
      </c>
      <c r="I144" s="137"/>
      <c r="J144" s="146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79</v>
      </c>
      <c r="AT144" s="143" t="s">
        <v>73</v>
      </c>
      <c r="AU144" s="143" t="s">
        <v>79</v>
      </c>
      <c r="AY144" s="135" t="s">
        <v>138</v>
      </c>
      <c r="BK144" s="144">
        <f>BK145</f>
        <v>0</v>
      </c>
    </row>
    <row r="145" spans="1:65" s="2" customFormat="1" ht="33" customHeight="1">
      <c r="A145" s="29"/>
      <c r="B145" s="147"/>
      <c r="C145" s="148" t="s">
        <v>214</v>
      </c>
      <c r="D145" s="148" t="s">
        <v>140</v>
      </c>
      <c r="E145" s="149" t="s">
        <v>228</v>
      </c>
      <c r="F145" s="150" t="s">
        <v>229</v>
      </c>
      <c r="G145" s="151" t="s">
        <v>205</v>
      </c>
      <c r="H145" s="152">
        <v>0.8</v>
      </c>
      <c r="I145" s="153"/>
      <c r="J145" s="154">
        <f>ROUND(I145*H145,2)</f>
        <v>0</v>
      </c>
      <c r="K145" s="155"/>
      <c r="L145" s="30"/>
      <c r="M145" s="173" t="s">
        <v>1</v>
      </c>
      <c r="N145" s="174" t="s">
        <v>40</v>
      </c>
      <c r="O145" s="175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89</v>
      </c>
      <c r="AT145" s="160" t="s">
        <v>140</v>
      </c>
      <c r="AU145" s="160" t="s">
        <v>83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83</v>
      </c>
      <c r="BK145" s="161">
        <f>ROUND(I145*H145,2)</f>
        <v>0</v>
      </c>
      <c r="BL145" s="14" t="s">
        <v>89</v>
      </c>
      <c r="BM145" s="160" t="s">
        <v>218</v>
      </c>
    </row>
    <row r="146" spans="1:31" s="2" customFormat="1" ht="6.75" customHeight="1">
      <c r="A146" s="29"/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30"/>
      <c r="M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</sheetData>
  <sheetProtection/>
  <autoFilter ref="C118:K14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2:46" s="1" customFormat="1" ht="36.7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103</v>
      </c>
    </row>
    <row r="3" spans="2:46" s="1" customFormat="1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2:46" s="1" customFormat="1" ht="24.75" customHeight="1">
      <c r="B4" s="17"/>
      <c r="D4" s="18" t="s">
        <v>113</v>
      </c>
      <c r="L4" s="17"/>
      <c r="M4" s="93" t="s">
        <v>9</v>
      </c>
      <c r="AT4" s="14" t="s">
        <v>3</v>
      </c>
    </row>
    <row r="5" spans="2:12" s="1" customFormat="1" ht="6.75" customHeight="1">
      <c r="B5" s="17"/>
      <c r="L5" s="17"/>
    </row>
    <row r="6" spans="2:12" s="1" customFormat="1" ht="12" customHeight="1">
      <c r="B6" s="17"/>
      <c r="D6" s="24" t="s">
        <v>14</v>
      </c>
      <c r="L6" s="17"/>
    </row>
    <row r="7" spans="2:12" s="1" customFormat="1" ht="16.5" customHeight="1">
      <c r="B7" s="17"/>
      <c r="E7" s="223" t="str">
        <f>'Rekapitulácia stavby'!K6</f>
        <v>Adaptačné opatrenia na klimatické zmeny</v>
      </c>
      <c r="F7" s="224"/>
      <c r="G7" s="224"/>
      <c r="H7" s="224"/>
      <c r="L7" s="17"/>
    </row>
    <row r="8" spans="1:31" s="2" customFormat="1" ht="12" customHeight="1">
      <c r="A8" s="29"/>
      <c r="B8" s="30"/>
      <c r="C8" s="29"/>
      <c r="D8" s="24" t="s">
        <v>114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6" t="s">
        <v>322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14. 6. 2021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>
        <f>IF('Rekapitulácia stavby'!AN19="","",'Rekapitulácia stavby'!AN19)</f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> </v>
      </c>
      <c r="F24" s="29"/>
      <c r="G24" s="29"/>
      <c r="H24" s="29"/>
      <c r="I24" s="24" t="s">
        <v>25</v>
      </c>
      <c r="J24" s="22">
        <f>IF('Rekapitulácia stavby'!AN20="","",'Rekapitulácia stavby'!AN20)</f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7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4.7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ROUND(J118,2)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7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2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25" customHeight="1">
      <c r="A33" s="29"/>
      <c r="B33" s="30"/>
      <c r="C33" s="29"/>
      <c r="D33" s="98" t="s">
        <v>38</v>
      </c>
      <c r="E33" s="35" t="s">
        <v>39</v>
      </c>
      <c r="F33" s="99">
        <f>ROUND((SUM(BE118:BE142)),2)</f>
        <v>0</v>
      </c>
      <c r="G33" s="100"/>
      <c r="H33" s="100"/>
      <c r="I33" s="101">
        <v>0.2</v>
      </c>
      <c r="J33" s="99">
        <f>ROUND(((SUM(BE118:BE142))*I33),2)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25" customHeight="1">
      <c r="A34" s="29"/>
      <c r="B34" s="30"/>
      <c r="C34" s="29"/>
      <c r="D34" s="29"/>
      <c r="E34" s="35" t="s">
        <v>40</v>
      </c>
      <c r="F34" s="99">
        <f>ROUND((SUM(BF118:BF142)),2)</f>
        <v>0</v>
      </c>
      <c r="G34" s="100"/>
      <c r="H34" s="100"/>
      <c r="I34" s="101">
        <v>0.2</v>
      </c>
      <c r="J34" s="99">
        <f>ROUND(((SUM(BF118:BF142))*I34),2)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25" customHeight="1" hidden="1">
      <c r="A35" s="29"/>
      <c r="B35" s="30"/>
      <c r="C35" s="29"/>
      <c r="D35" s="29"/>
      <c r="E35" s="24" t="s">
        <v>41</v>
      </c>
      <c r="F35" s="102">
        <f>ROUND((SUM(BG118:BG142)),2)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25" customHeight="1" hidden="1">
      <c r="A36" s="29"/>
      <c r="B36" s="30"/>
      <c r="C36" s="29"/>
      <c r="D36" s="29"/>
      <c r="E36" s="24" t="s">
        <v>42</v>
      </c>
      <c r="F36" s="102">
        <f>ROUND((SUM(BH118:BH142)),2)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25" customHeight="1" hidden="1">
      <c r="A37" s="29"/>
      <c r="B37" s="30"/>
      <c r="C37" s="29"/>
      <c r="D37" s="29"/>
      <c r="E37" s="35" t="s">
        <v>43</v>
      </c>
      <c r="F37" s="99">
        <f>ROUND((SUM(BI118:BI142)),2)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4.7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25" customHeight="1">
      <c r="B41" s="17"/>
      <c r="L41" s="17"/>
    </row>
    <row r="42" spans="2:12" s="1" customFormat="1" ht="14.25" customHeight="1">
      <c r="B42" s="17"/>
      <c r="L42" s="17"/>
    </row>
    <row r="43" spans="2:12" s="1" customFormat="1" ht="14.25" customHeight="1">
      <c r="B43" s="17"/>
      <c r="L43" s="17"/>
    </row>
    <row r="44" spans="2:12" s="1" customFormat="1" ht="14.25" customHeight="1">
      <c r="B44" s="17"/>
      <c r="L44" s="17"/>
    </row>
    <row r="45" spans="2:12" s="1" customFormat="1" ht="14.25" customHeight="1">
      <c r="B45" s="17"/>
      <c r="L45" s="17"/>
    </row>
    <row r="46" spans="2:12" s="1" customFormat="1" ht="14.25" customHeight="1">
      <c r="B46" s="17"/>
      <c r="L46" s="17"/>
    </row>
    <row r="47" spans="2:12" s="1" customFormat="1" ht="14.25" customHeight="1">
      <c r="B47" s="17"/>
      <c r="L47" s="17"/>
    </row>
    <row r="48" spans="2:12" s="1" customFormat="1" ht="14.25" customHeight="1">
      <c r="B48" s="17"/>
      <c r="L48" s="17"/>
    </row>
    <row r="49" spans="2:12" s="1" customFormat="1" ht="14.25" customHeight="1">
      <c r="B49" s="17"/>
      <c r="L49" s="17"/>
    </row>
    <row r="50" spans="2:12" s="2" customFormat="1" ht="14.2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2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7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75" customHeight="1">
      <c r="A82" s="29"/>
      <c r="B82" s="30"/>
      <c r="C82" s="18" t="s">
        <v>116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Adaptačné opatrenia na klimatické zmeny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4" t="s">
        <v>114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6" t="str">
        <f>E9</f>
        <v>8 -  Bardejov - ulica Pod Vinbargom - doprovodná alej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4" t="s">
        <v>18</v>
      </c>
      <c r="D89" s="29"/>
      <c r="E89" s="29"/>
      <c r="F89" s="22" t="str">
        <f>F12</f>
        <v>Bardejov</v>
      </c>
      <c r="G89" s="29"/>
      <c r="H89" s="29"/>
      <c r="I89" s="24" t="s">
        <v>20</v>
      </c>
      <c r="J89" s="55" t="str">
        <f>IF(J12="","",J12)</f>
        <v>14. 6. 2021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" customHeight="1">
      <c r="A91" s="29"/>
      <c r="B91" s="30"/>
      <c r="C91" s="24" t="s">
        <v>22</v>
      </c>
      <c r="D91" s="29"/>
      <c r="E91" s="29"/>
      <c r="F91" s="22" t="str">
        <f>E15</f>
        <v>Mesto Bardejov</v>
      </c>
      <c r="G91" s="29"/>
      <c r="H91" s="29"/>
      <c r="I91" s="24" t="s">
        <v>28</v>
      </c>
      <c r="J91" s="27" t="str">
        <f>E21</f>
        <v>Dr.Ing.Peter Demčko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12" t="s">
        <v>117</v>
      </c>
      <c r="D94" s="104"/>
      <c r="E94" s="104"/>
      <c r="F94" s="104"/>
      <c r="G94" s="104"/>
      <c r="H94" s="104"/>
      <c r="I94" s="104"/>
      <c r="J94" s="113" t="s">
        <v>118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5" customHeight="1">
      <c r="A96" s="29"/>
      <c r="B96" s="30"/>
      <c r="C96" s="114" t="s">
        <v>119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120</v>
      </c>
    </row>
    <row r="97" spans="2:12" s="9" customFormat="1" ht="24.75" customHeight="1">
      <c r="B97" s="115"/>
      <c r="D97" s="116" t="s">
        <v>121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2:12" s="10" customFormat="1" ht="19.5" customHeight="1">
      <c r="B98" s="119"/>
      <c r="D98" s="120" t="s">
        <v>122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75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7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75" customHeight="1">
      <c r="A105" s="29"/>
      <c r="B105" s="30"/>
      <c r="C105" s="18" t="s">
        <v>124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3" t="str">
        <f>E7</f>
        <v>Adaptačné opatrenia na klimatické zmeny</v>
      </c>
      <c r="F108" s="224"/>
      <c r="G108" s="224"/>
      <c r="H108" s="224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06" t="str">
        <f>E9</f>
        <v>8 -  Bardejov - ulica Pod Vinbargom - doprovodná alej</v>
      </c>
      <c r="F110" s="222"/>
      <c r="G110" s="222"/>
      <c r="H110" s="22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>Bardejov</v>
      </c>
      <c r="G112" s="29"/>
      <c r="H112" s="29"/>
      <c r="I112" s="24" t="s">
        <v>20</v>
      </c>
      <c r="J112" s="55" t="str">
        <f>IF(J12="","",J12)</f>
        <v>14. 6. 2021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" customHeight="1">
      <c r="A114" s="29"/>
      <c r="B114" s="30"/>
      <c r="C114" s="24" t="s">
        <v>22</v>
      </c>
      <c r="D114" s="29"/>
      <c r="E114" s="29"/>
      <c r="F114" s="22" t="str">
        <f>E15</f>
        <v>Mesto Bardejov</v>
      </c>
      <c r="G114" s="29"/>
      <c r="H114" s="29"/>
      <c r="I114" s="24" t="s">
        <v>28</v>
      </c>
      <c r="J114" s="27" t="str">
        <f>E21</f>
        <v>Dr.Ing.Peter Demčko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31</v>
      </c>
      <c r="J115" s="27" t="str">
        <f>E24</f>
        <v>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9.7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1" customFormat="1" ht="29.25" customHeight="1">
      <c r="A117" s="123"/>
      <c r="B117" s="124"/>
      <c r="C117" s="125" t="s">
        <v>125</v>
      </c>
      <c r="D117" s="126" t="s">
        <v>59</v>
      </c>
      <c r="E117" s="126" t="s">
        <v>55</v>
      </c>
      <c r="F117" s="126" t="s">
        <v>56</v>
      </c>
      <c r="G117" s="126" t="s">
        <v>126</v>
      </c>
      <c r="H117" s="126" t="s">
        <v>127</v>
      </c>
      <c r="I117" s="126" t="s">
        <v>128</v>
      </c>
      <c r="J117" s="127" t="s">
        <v>118</v>
      </c>
      <c r="K117" s="128" t="s">
        <v>129</v>
      </c>
      <c r="L117" s="129"/>
      <c r="M117" s="62" t="s">
        <v>1</v>
      </c>
      <c r="N117" s="63" t="s">
        <v>38</v>
      </c>
      <c r="O117" s="63" t="s">
        <v>130</v>
      </c>
      <c r="P117" s="63" t="s">
        <v>131</v>
      </c>
      <c r="Q117" s="63" t="s">
        <v>132</v>
      </c>
      <c r="R117" s="63" t="s">
        <v>133</v>
      </c>
      <c r="S117" s="63" t="s">
        <v>134</v>
      </c>
      <c r="T117" s="64" t="s">
        <v>135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3" s="2" customFormat="1" ht="22.5" customHeight="1">
      <c r="A118" s="29"/>
      <c r="B118" s="30"/>
      <c r="C118" s="69" t="s">
        <v>119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0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73</v>
      </c>
      <c r="AU118" s="14" t="s">
        <v>120</v>
      </c>
      <c r="BK118" s="133">
        <f>BK119</f>
        <v>0</v>
      </c>
    </row>
    <row r="119" spans="2:63" s="12" customFormat="1" ht="25.5" customHeight="1">
      <c r="B119" s="134"/>
      <c r="D119" s="135" t="s">
        <v>73</v>
      </c>
      <c r="E119" s="136" t="s">
        <v>136</v>
      </c>
      <c r="F119" s="136" t="s">
        <v>137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79</v>
      </c>
      <c r="AT119" s="143" t="s">
        <v>73</v>
      </c>
      <c r="AU119" s="143" t="s">
        <v>74</v>
      </c>
      <c r="AY119" s="135" t="s">
        <v>138</v>
      </c>
      <c r="BK119" s="144">
        <f>BK120</f>
        <v>0</v>
      </c>
    </row>
    <row r="120" spans="2:63" s="12" customFormat="1" ht="22.5" customHeight="1">
      <c r="B120" s="134"/>
      <c r="D120" s="135" t="s">
        <v>73</v>
      </c>
      <c r="E120" s="145" t="s">
        <v>79</v>
      </c>
      <c r="F120" s="145" t="s">
        <v>139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SUM(P121:P142)</f>
        <v>0</v>
      </c>
      <c r="Q120" s="140"/>
      <c r="R120" s="141">
        <f>SUM(R121:R142)</f>
        <v>0</v>
      </c>
      <c r="S120" s="140"/>
      <c r="T120" s="142">
        <f>SUM(T121:T142)</f>
        <v>0</v>
      </c>
      <c r="AR120" s="135" t="s">
        <v>79</v>
      </c>
      <c r="AT120" s="143" t="s">
        <v>73</v>
      </c>
      <c r="AU120" s="143" t="s">
        <v>79</v>
      </c>
      <c r="AY120" s="135" t="s">
        <v>138</v>
      </c>
      <c r="BK120" s="144">
        <f>SUM(BK121:BK142)</f>
        <v>0</v>
      </c>
    </row>
    <row r="121" spans="1:65" s="2" customFormat="1" ht="44.25" customHeight="1">
      <c r="A121" s="29"/>
      <c r="B121" s="147"/>
      <c r="C121" s="148" t="s">
        <v>79</v>
      </c>
      <c r="D121" s="148" t="s">
        <v>140</v>
      </c>
      <c r="E121" s="149" t="s">
        <v>141</v>
      </c>
      <c r="F121" s="150" t="s">
        <v>142</v>
      </c>
      <c r="G121" s="151" t="s">
        <v>143</v>
      </c>
      <c r="H121" s="152">
        <v>56</v>
      </c>
      <c r="I121" s="153"/>
      <c r="J121" s="154">
        <f aca="true" t="shared" si="0" ref="J121:J142">ROUND(I121*H121,2)</f>
        <v>0</v>
      </c>
      <c r="K121" s="155"/>
      <c r="L121" s="30"/>
      <c r="M121" s="156" t="s">
        <v>1</v>
      </c>
      <c r="N121" s="157" t="s">
        <v>40</v>
      </c>
      <c r="O121" s="58"/>
      <c r="P121" s="158">
        <f aca="true" t="shared" si="1" ref="P121:P142">O121*H121</f>
        <v>0</v>
      </c>
      <c r="Q121" s="158">
        <v>0</v>
      </c>
      <c r="R121" s="158">
        <f aca="true" t="shared" si="2" ref="R121:R142">Q121*H121</f>
        <v>0</v>
      </c>
      <c r="S121" s="158">
        <v>0</v>
      </c>
      <c r="T121" s="159">
        <f aca="true" t="shared" si="3" ref="T121:T142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89</v>
      </c>
      <c r="AT121" s="160" t="s">
        <v>140</v>
      </c>
      <c r="AU121" s="160" t="s">
        <v>83</v>
      </c>
      <c r="AY121" s="14" t="s">
        <v>138</v>
      </c>
      <c r="BE121" s="161">
        <f aca="true" t="shared" si="4" ref="BE121:BE142">IF(N121="základná",J121,0)</f>
        <v>0</v>
      </c>
      <c r="BF121" s="161">
        <f aca="true" t="shared" si="5" ref="BF121:BF142">IF(N121="znížená",J121,0)</f>
        <v>0</v>
      </c>
      <c r="BG121" s="161">
        <f aca="true" t="shared" si="6" ref="BG121:BG142">IF(N121="zákl. prenesená",J121,0)</f>
        <v>0</v>
      </c>
      <c r="BH121" s="161">
        <f aca="true" t="shared" si="7" ref="BH121:BH142">IF(N121="zníž. prenesená",J121,0)</f>
        <v>0</v>
      </c>
      <c r="BI121" s="161">
        <f aca="true" t="shared" si="8" ref="BI121:BI142">IF(N121="nulová",J121,0)</f>
        <v>0</v>
      </c>
      <c r="BJ121" s="14" t="s">
        <v>83</v>
      </c>
      <c r="BK121" s="161">
        <f aca="true" t="shared" si="9" ref="BK121:BK142">ROUND(I121*H121,2)</f>
        <v>0</v>
      </c>
      <c r="BL121" s="14" t="s">
        <v>89</v>
      </c>
      <c r="BM121" s="160" t="s">
        <v>83</v>
      </c>
    </row>
    <row r="122" spans="1:65" s="2" customFormat="1" ht="33" customHeight="1">
      <c r="A122" s="29"/>
      <c r="B122" s="147"/>
      <c r="C122" s="148" t="s">
        <v>83</v>
      </c>
      <c r="D122" s="148" t="s">
        <v>140</v>
      </c>
      <c r="E122" s="149" t="s">
        <v>144</v>
      </c>
      <c r="F122" s="150" t="s">
        <v>145</v>
      </c>
      <c r="G122" s="151" t="s">
        <v>146</v>
      </c>
      <c r="H122" s="152">
        <v>56</v>
      </c>
      <c r="I122" s="153"/>
      <c r="J122" s="154">
        <f t="shared" si="0"/>
        <v>0</v>
      </c>
      <c r="K122" s="155"/>
      <c r="L122" s="30"/>
      <c r="M122" s="156" t="s">
        <v>1</v>
      </c>
      <c r="N122" s="157" t="s">
        <v>40</v>
      </c>
      <c r="O122" s="58"/>
      <c r="P122" s="158">
        <f t="shared" si="1"/>
        <v>0</v>
      </c>
      <c r="Q122" s="158">
        <v>0</v>
      </c>
      <c r="R122" s="158">
        <f t="shared" si="2"/>
        <v>0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89</v>
      </c>
      <c r="AT122" s="160" t="s">
        <v>140</v>
      </c>
      <c r="AU122" s="160" t="s">
        <v>83</v>
      </c>
      <c r="AY122" s="14" t="s">
        <v>138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83</v>
      </c>
      <c r="BK122" s="161">
        <f t="shared" si="9"/>
        <v>0</v>
      </c>
      <c r="BL122" s="14" t="s">
        <v>89</v>
      </c>
      <c r="BM122" s="160" t="s">
        <v>89</v>
      </c>
    </row>
    <row r="123" spans="1:65" s="2" customFormat="1" ht="24" customHeight="1">
      <c r="A123" s="29"/>
      <c r="B123" s="147"/>
      <c r="C123" s="148" t="s">
        <v>86</v>
      </c>
      <c r="D123" s="148" t="s">
        <v>140</v>
      </c>
      <c r="E123" s="149" t="s">
        <v>261</v>
      </c>
      <c r="F123" s="150" t="s">
        <v>262</v>
      </c>
      <c r="G123" s="151" t="s">
        <v>146</v>
      </c>
      <c r="H123" s="152">
        <v>56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89</v>
      </c>
      <c r="AT123" s="160" t="s">
        <v>140</v>
      </c>
      <c r="AU123" s="160" t="s">
        <v>83</v>
      </c>
      <c r="AY123" s="14" t="s">
        <v>138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83</v>
      </c>
      <c r="BK123" s="161">
        <f t="shared" si="9"/>
        <v>0</v>
      </c>
      <c r="BL123" s="14" t="s">
        <v>89</v>
      </c>
      <c r="BM123" s="160" t="s">
        <v>95</v>
      </c>
    </row>
    <row r="124" spans="1:65" s="2" customFormat="1" ht="24" customHeight="1">
      <c r="A124" s="29"/>
      <c r="B124" s="147"/>
      <c r="C124" s="148" t="s">
        <v>89</v>
      </c>
      <c r="D124" s="148" t="s">
        <v>140</v>
      </c>
      <c r="E124" s="149" t="s">
        <v>149</v>
      </c>
      <c r="F124" s="150" t="s">
        <v>150</v>
      </c>
      <c r="G124" s="151" t="s">
        <v>146</v>
      </c>
      <c r="H124" s="152">
        <v>56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89</v>
      </c>
      <c r="AT124" s="160" t="s">
        <v>140</v>
      </c>
      <c r="AU124" s="160" t="s">
        <v>83</v>
      </c>
      <c r="AY124" s="14" t="s">
        <v>138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83</v>
      </c>
      <c r="BK124" s="161">
        <f t="shared" si="9"/>
        <v>0</v>
      </c>
      <c r="BL124" s="14" t="s">
        <v>89</v>
      </c>
      <c r="BM124" s="160" t="s">
        <v>101</v>
      </c>
    </row>
    <row r="125" spans="1:65" s="2" customFormat="1" ht="24" customHeight="1">
      <c r="A125" s="29"/>
      <c r="B125" s="147"/>
      <c r="C125" s="148" t="s">
        <v>92</v>
      </c>
      <c r="D125" s="148" t="s">
        <v>140</v>
      </c>
      <c r="E125" s="149" t="s">
        <v>166</v>
      </c>
      <c r="F125" s="150" t="s">
        <v>260</v>
      </c>
      <c r="G125" s="151" t="s">
        <v>146</v>
      </c>
      <c r="H125" s="152">
        <v>56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89</v>
      </c>
      <c r="AT125" s="160" t="s">
        <v>140</v>
      </c>
      <c r="AU125" s="160" t="s">
        <v>83</v>
      </c>
      <c r="AY125" s="14" t="s">
        <v>138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83</v>
      </c>
      <c r="BK125" s="161">
        <f t="shared" si="9"/>
        <v>0</v>
      </c>
      <c r="BL125" s="14" t="s">
        <v>89</v>
      </c>
      <c r="BM125" s="160" t="s">
        <v>107</v>
      </c>
    </row>
    <row r="126" spans="1:65" s="2" customFormat="1" ht="33" customHeight="1">
      <c r="A126" s="29"/>
      <c r="B126" s="147"/>
      <c r="C126" s="148" t="s">
        <v>95</v>
      </c>
      <c r="D126" s="148" t="s">
        <v>140</v>
      </c>
      <c r="E126" s="149" t="s">
        <v>151</v>
      </c>
      <c r="F126" s="150" t="s">
        <v>152</v>
      </c>
      <c r="G126" s="151" t="s">
        <v>143</v>
      </c>
      <c r="H126" s="152">
        <v>35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89</v>
      </c>
      <c r="AT126" s="160" t="s">
        <v>140</v>
      </c>
      <c r="AU126" s="160" t="s">
        <v>83</v>
      </c>
      <c r="AY126" s="14" t="s">
        <v>138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83</v>
      </c>
      <c r="BK126" s="161">
        <f t="shared" si="9"/>
        <v>0</v>
      </c>
      <c r="BL126" s="14" t="s">
        <v>89</v>
      </c>
      <c r="BM126" s="160" t="s">
        <v>156</v>
      </c>
    </row>
    <row r="127" spans="1:65" s="2" customFormat="1" ht="33" customHeight="1">
      <c r="A127" s="29"/>
      <c r="B127" s="147"/>
      <c r="C127" s="162" t="s">
        <v>98</v>
      </c>
      <c r="D127" s="162" t="s">
        <v>153</v>
      </c>
      <c r="E127" s="163" t="s">
        <v>154</v>
      </c>
      <c r="F127" s="164" t="s">
        <v>323</v>
      </c>
      <c r="G127" s="165" t="s">
        <v>143</v>
      </c>
      <c r="H127" s="166">
        <v>37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101</v>
      </c>
      <c r="AT127" s="160" t="s">
        <v>153</v>
      </c>
      <c r="AU127" s="160" t="s">
        <v>83</v>
      </c>
      <c r="AY127" s="14" t="s">
        <v>138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83</v>
      </c>
      <c r="BK127" s="161">
        <f t="shared" si="9"/>
        <v>0</v>
      </c>
      <c r="BL127" s="14" t="s">
        <v>89</v>
      </c>
      <c r="BM127" s="160" t="s">
        <v>159</v>
      </c>
    </row>
    <row r="128" spans="1:65" s="2" customFormat="1" ht="33" customHeight="1">
      <c r="A128" s="29"/>
      <c r="B128" s="147"/>
      <c r="C128" s="148" t="s">
        <v>101</v>
      </c>
      <c r="D128" s="148" t="s">
        <v>140</v>
      </c>
      <c r="E128" s="149" t="s">
        <v>157</v>
      </c>
      <c r="F128" s="150" t="s">
        <v>158</v>
      </c>
      <c r="G128" s="151" t="s">
        <v>143</v>
      </c>
      <c r="H128" s="152">
        <v>35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89</v>
      </c>
      <c r="AT128" s="160" t="s">
        <v>140</v>
      </c>
      <c r="AU128" s="160" t="s">
        <v>83</v>
      </c>
      <c r="AY128" s="14" t="s">
        <v>138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83</v>
      </c>
      <c r="BK128" s="161">
        <f t="shared" si="9"/>
        <v>0</v>
      </c>
      <c r="BL128" s="14" t="s">
        <v>89</v>
      </c>
      <c r="BM128" s="160" t="s">
        <v>162</v>
      </c>
    </row>
    <row r="129" spans="1:65" s="2" customFormat="1" ht="16.5" customHeight="1">
      <c r="A129" s="29"/>
      <c r="B129" s="147"/>
      <c r="C129" s="162" t="s">
        <v>104</v>
      </c>
      <c r="D129" s="162" t="s">
        <v>153</v>
      </c>
      <c r="E129" s="163" t="s">
        <v>160</v>
      </c>
      <c r="F129" s="164" t="s">
        <v>161</v>
      </c>
      <c r="G129" s="165" t="s">
        <v>143</v>
      </c>
      <c r="H129" s="166">
        <v>105</v>
      </c>
      <c r="I129" s="167"/>
      <c r="J129" s="168">
        <f t="shared" si="0"/>
        <v>0</v>
      </c>
      <c r="K129" s="169"/>
      <c r="L129" s="170"/>
      <c r="M129" s="171" t="s">
        <v>1</v>
      </c>
      <c r="N129" s="172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101</v>
      </c>
      <c r="AT129" s="160" t="s">
        <v>153</v>
      </c>
      <c r="AU129" s="160" t="s">
        <v>83</v>
      </c>
      <c r="AY129" s="14" t="s">
        <v>138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83</v>
      </c>
      <c r="BK129" s="161">
        <f t="shared" si="9"/>
        <v>0</v>
      </c>
      <c r="BL129" s="14" t="s">
        <v>89</v>
      </c>
      <c r="BM129" s="160" t="s">
        <v>165</v>
      </c>
    </row>
    <row r="130" spans="1:65" s="2" customFormat="1" ht="24" customHeight="1">
      <c r="A130" s="29"/>
      <c r="B130" s="147"/>
      <c r="C130" s="148" t="s">
        <v>107</v>
      </c>
      <c r="D130" s="148" t="s">
        <v>140</v>
      </c>
      <c r="E130" s="149" t="s">
        <v>163</v>
      </c>
      <c r="F130" s="150" t="s">
        <v>164</v>
      </c>
      <c r="G130" s="151" t="s">
        <v>143</v>
      </c>
      <c r="H130" s="152">
        <v>35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89</v>
      </c>
      <c r="AT130" s="160" t="s">
        <v>140</v>
      </c>
      <c r="AU130" s="160" t="s">
        <v>83</v>
      </c>
      <c r="AY130" s="14" t="s">
        <v>138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83</v>
      </c>
      <c r="BK130" s="161">
        <f t="shared" si="9"/>
        <v>0</v>
      </c>
      <c r="BL130" s="14" t="s">
        <v>89</v>
      </c>
      <c r="BM130" s="160" t="s">
        <v>7</v>
      </c>
    </row>
    <row r="131" spans="1:65" s="2" customFormat="1" ht="24" customHeight="1">
      <c r="A131" s="29"/>
      <c r="B131" s="147"/>
      <c r="C131" s="148" t="s">
        <v>110</v>
      </c>
      <c r="D131" s="148" t="s">
        <v>140</v>
      </c>
      <c r="E131" s="149" t="s">
        <v>168</v>
      </c>
      <c r="F131" s="150" t="s">
        <v>169</v>
      </c>
      <c r="G131" s="151" t="s">
        <v>146</v>
      </c>
      <c r="H131" s="152">
        <v>56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89</v>
      </c>
      <c r="AT131" s="160" t="s">
        <v>140</v>
      </c>
      <c r="AU131" s="160" t="s">
        <v>83</v>
      </c>
      <c r="AY131" s="14" t="s">
        <v>138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83</v>
      </c>
      <c r="BK131" s="161">
        <f t="shared" si="9"/>
        <v>0</v>
      </c>
      <c r="BL131" s="14" t="s">
        <v>89</v>
      </c>
      <c r="BM131" s="160" t="s">
        <v>170</v>
      </c>
    </row>
    <row r="132" spans="1:65" s="2" customFormat="1" ht="24" customHeight="1">
      <c r="A132" s="29"/>
      <c r="B132" s="147"/>
      <c r="C132" s="162" t="s">
        <v>156</v>
      </c>
      <c r="D132" s="162" t="s">
        <v>153</v>
      </c>
      <c r="E132" s="163" t="s">
        <v>171</v>
      </c>
      <c r="F132" s="164" t="s">
        <v>172</v>
      </c>
      <c r="G132" s="165" t="s">
        <v>173</v>
      </c>
      <c r="H132" s="166">
        <v>0.392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101</v>
      </c>
      <c r="AT132" s="160" t="s">
        <v>153</v>
      </c>
      <c r="AU132" s="160" t="s">
        <v>83</v>
      </c>
      <c r="AY132" s="14" t="s">
        <v>138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83</v>
      </c>
      <c r="BK132" s="161">
        <f t="shared" si="9"/>
        <v>0</v>
      </c>
      <c r="BL132" s="14" t="s">
        <v>89</v>
      </c>
      <c r="BM132" s="160" t="s">
        <v>174</v>
      </c>
    </row>
    <row r="133" spans="1:65" s="2" customFormat="1" ht="21.75" customHeight="1">
      <c r="A133" s="29"/>
      <c r="B133" s="147"/>
      <c r="C133" s="162" t="s">
        <v>175</v>
      </c>
      <c r="D133" s="162" t="s">
        <v>153</v>
      </c>
      <c r="E133" s="163" t="s">
        <v>176</v>
      </c>
      <c r="F133" s="164" t="s">
        <v>177</v>
      </c>
      <c r="G133" s="165" t="s">
        <v>178</v>
      </c>
      <c r="H133" s="166">
        <v>1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101</v>
      </c>
      <c r="AT133" s="160" t="s">
        <v>153</v>
      </c>
      <c r="AU133" s="160" t="s">
        <v>83</v>
      </c>
      <c r="AY133" s="14" t="s">
        <v>138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83</v>
      </c>
      <c r="BK133" s="161">
        <f t="shared" si="9"/>
        <v>0</v>
      </c>
      <c r="BL133" s="14" t="s">
        <v>89</v>
      </c>
      <c r="BM133" s="160" t="s">
        <v>179</v>
      </c>
    </row>
    <row r="134" spans="1:65" s="2" customFormat="1" ht="24" customHeight="1">
      <c r="A134" s="29"/>
      <c r="B134" s="147"/>
      <c r="C134" s="148" t="s">
        <v>159</v>
      </c>
      <c r="D134" s="148" t="s">
        <v>140</v>
      </c>
      <c r="E134" s="149" t="s">
        <v>184</v>
      </c>
      <c r="F134" s="150" t="s">
        <v>185</v>
      </c>
      <c r="G134" s="151" t="s">
        <v>186</v>
      </c>
      <c r="H134" s="152">
        <v>52.5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89</v>
      </c>
      <c r="AT134" s="160" t="s">
        <v>140</v>
      </c>
      <c r="AU134" s="160" t="s">
        <v>83</v>
      </c>
      <c r="AY134" s="14" t="s">
        <v>138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83</v>
      </c>
      <c r="BK134" s="161">
        <f t="shared" si="9"/>
        <v>0</v>
      </c>
      <c r="BL134" s="14" t="s">
        <v>89</v>
      </c>
      <c r="BM134" s="160" t="s">
        <v>182</v>
      </c>
    </row>
    <row r="135" spans="1:65" s="2" customFormat="1" ht="21.75" customHeight="1">
      <c r="A135" s="29"/>
      <c r="B135" s="147"/>
      <c r="C135" s="148" t="s">
        <v>183</v>
      </c>
      <c r="D135" s="148" t="s">
        <v>140</v>
      </c>
      <c r="E135" s="149" t="s">
        <v>188</v>
      </c>
      <c r="F135" s="150" t="s">
        <v>189</v>
      </c>
      <c r="G135" s="151" t="s">
        <v>186</v>
      </c>
      <c r="H135" s="152">
        <v>52.5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89</v>
      </c>
      <c r="AT135" s="160" t="s">
        <v>140</v>
      </c>
      <c r="AU135" s="160" t="s">
        <v>83</v>
      </c>
      <c r="AY135" s="14" t="s">
        <v>138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83</v>
      </c>
      <c r="BK135" s="161">
        <f t="shared" si="9"/>
        <v>0</v>
      </c>
      <c r="BL135" s="14" t="s">
        <v>89</v>
      </c>
      <c r="BM135" s="160" t="s">
        <v>187</v>
      </c>
    </row>
    <row r="136" spans="1:65" s="2" customFormat="1" ht="16.5" customHeight="1">
      <c r="A136" s="29"/>
      <c r="B136" s="147"/>
      <c r="C136" s="162" t="s">
        <v>162</v>
      </c>
      <c r="D136" s="162" t="s">
        <v>153</v>
      </c>
      <c r="E136" s="163" t="s">
        <v>195</v>
      </c>
      <c r="F136" s="164" t="s">
        <v>278</v>
      </c>
      <c r="G136" s="165" t="s">
        <v>197</v>
      </c>
      <c r="H136" s="166">
        <v>3500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101</v>
      </c>
      <c r="AT136" s="160" t="s">
        <v>153</v>
      </c>
      <c r="AU136" s="160" t="s">
        <v>83</v>
      </c>
      <c r="AY136" s="14" t="s">
        <v>138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83</v>
      </c>
      <c r="BK136" s="161">
        <f t="shared" si="9"/>
        <v>0</v>
      </c>
      <c r="BL136" s="14" t="s">
        <v>89</v>
      </c>
      <c r="BM136" s="160" t="s">
        <v>190</v>
      </c>
    </row>
    <row r="137" spans="1:65" s="2" customFormat="1" ht="37.5" customHeight="1">
      <c r="A137" s="29"/>
      <c r="B137" s="147"/>
      <c r="C137" s="148" t="s">
        <v>191</v>
      </c>
      <c r="D137" s="148" t="s">
        <v>140</v>
      </c>
      <c r="E137" s="149" t="s">
        <v>200</v>
      </c>
      <c r="F137" s="150" t="s">
        <v>201</v>
      </c>
      <c r="G137" s="151" t="s">
        <v>146</v>
      </c>
      <c r="H137" s="152">
        <v>56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89</v>
      </c>
      <c r="AT137" s="160" t="s">
        <v>140</v>
      </c>
      <c r="AU137" s="160" t="s">
        <v>83</v>
      </c>
      <c r="AY137" s="14" t="s">
        <v>138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83</v>
      </c>
      <c r="BK137" s="161">
        <f t="shared" si="9"/>
        <v>0</v>
      </c>
      <c r="BL137" s="14" t="s">
        <v>89</v>
      </c>
      <c r="BM137" s="160" t="s">
        <v>194</v>
      </c>
    </row>
    <row r="138" spans="1:65" s="2" customFormat="1" ht="24" customHeight="1">
      <c r="A138" s="29"/>
      <c r="B138" s="147"/>
      <c r="C138" s="148" t="s">
        <v>165</v>
      </c>
      <c r="D138" s="148" t="s">
        <v>140</v>
      </c>
      <c r="E138" s="149" t="s">
        <v>208</v>
      </c>
      <c r="F138" s="150" t="s">
        <v>209</v>
      </c>
      <c r="G138" s="151" t="s">
        <v>205</v>
      </c>
      <c r="H138" s="152">
        <v>0.035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89</v>
      </c>
      <c r="AT138" s="160" t="s">
        <v>140</v>
      </c>
      <c r="AU138" s="160" t="s">
        <v>83</v>
      </c>
      <c r="AY138" s="14" t="s">
        <v>138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83</v>
      </c>
      <c r="BK138" s="161">
        <f t="shared" si="9"/>
        <v>0</v>
      </c>
      <c r="BL138" s="14" t="s">
        <v>89</v>
      </c>
      <c r="BM138" s="160" t="s">
        <v>198</v>
      </c>
    </row>
    <row r="139" spans="1:65" s="2" customFormat="1" ht="24" customHeight="1">
      <c r="A139" s="29"/>
      <c r="B139" s="147"/>
      <c r="C139" s="162" t="s">
        <v>199</v>
      </c>
      <c r="D139" s="162" t="s">
        <v>153</v>
      </c>
      <c r="E139" s="163" t="s">
        <v>211</v>
      </c>
      <c r="F139" s="164" t="s">
        <v>212</v>
      </c>
      <c r="G139" s="165" t="s">
        <v>205</v>
      </c>
      <c r="H139" s="166">
        <v>0.036</v>
      </c>
      <c r="I139" s="167"/>
      <c r="J139" s="168">
        <f t="shared" si="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101</v>
      </c>
      <c r="AT139" s="160" t="s">
        <v>153</v>
      </c>
      <c r="AU139" s="160" t="s">
        <v>83</v>
      </c>
      <c r="AY139" s="14" t="s">
        <v>138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83</v>
      </c>
      <c r="BK139" s="161">
        <f t="shared" si="9"/>
        <v>0</v>
      </c>
      <c r="BL139" s="14" t="s">
        <v>89</v>
      </c>
      <c r="BM139" s="160" t="s">
        <v>202</v>
      </c>
    </row>
    <row r="140" spans="1:65" s="2" customFormat="1" ht="24" customHeight="1">
      <c r="A140" s="29"/>
      <c r="B140" s="147"/>
      <c r="C140" s="148" t="s">
        <v>7</v>
      </c>
      <c r="D140" s="148" t="s">
        <v>140</v>
      </c>
      <c r="E140" s="149" t="s">
        <v>215</v>
      </c>
      <c r="F140" s="150" t="s">
        <v>216</v>
      </c>
      <c r="G140" s="151" t="s">
        <v>217</v>
      </c>
      <c r="H140" s="152">
        <v>1.4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89</v>
      </c>
      <c r="AT140" s="160" t="s">
        <v>140</v>
      </c>
      <c r="AU140" s="160" t="s">
        <v>83</v>
      </c>
      <c r="AY140" s="14" t="s">
        <v>138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83</v>
      </c>
      <c r="BK140" s="161">
        <f t="shared" si="9"/>
        <v>0</v>
      </c>
      <c r="BL140" s="14" t="s">
        <v>89</v>
      </c>
      <c r="BM140" s="160" t="s">
        <v>206</v>
      </c>
    </row>
    <row r="141" spans="1:65" s="2" customFormat="1" ht="16.5" customHeight="1">
      <c r="A141" s="29"/>
      <c r="B141" s="147"/>
      <c r="C141" s="162" t="s">
        <v>207</v>
      </c>
      <c r="D141" s="162" t="s">
        <v>153</v>
      </c>
      <c r="E141" s="163" t="s">
        <v>219</v>
      </c>
      <c r="F141" s="164" t="s">
        <v>220</v>
      </c>
      <c r="G141" s="165" t="s">
        <v>205</v>
      </c>
      <c r="H141" s="166">
        <v>11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101</v>
      </c>
      <c r="AT141" s="160" t="s">
        <v>153</v>
      </c>
      <c r="AU141" s="160" t="s">
        <v>83</v>
      </c>
      <c r="AY141" s="14" t="s">
        <v>138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83</v>
      </c>
      <c r="BK141" s="161">
        <f t="shared" si="9"/>
        <v>0</v>
      </c>
      <c r="BL141" s="14" t="s">
        <v>89</v>
      </c>
      <c r="BM141" s="160" t="s">
        <v>210</v>
      </c>
    </row>
    <row r="142" spans="1:65" s="2" customFormat="1" ht="16.5" customHeight="1">
      <c r="A142" s="29"/>
      <c r="B142" s="147"/>
      <c r="C142" s="162" t="s">
        <v>170</v>
      </c>
      <c r="D142" s="162" t="s">
        <v>153</v>
      </c>
      <c r="E142" s="163" t="s">
        <v>223</v>
      </c>
      <c r="F142" s="164" t="s">
        <v>224</v>
      </c>
      <c r="G142" s="165" t="s">
        <v>143</v>
      </c>
      <c r="H142" s="166">
        <v>35</v>
      </c>
      <c r="I142" s="167"/>
      <c r="J142" s="168">
        <f t="shared" si="0"/>
        <v>0</v>
      </c>
      <c r="K142" s="169"/>
      <c r="L142" s="170"/>
      <c r="M142" s="178" t="s">
        <v>1</v>
      </c>
      <c r="N142" s="179" t="s">
        <v>40</v>
      </c>
      <c r="O142" s="175"/>
      <c r="P142" s="176">
        <f t="shared" si="1"/>
        <v>0</v>
      </c>
      <c r="Q142" s="176">
        <v>0</v>
      </c>
      <c r="R142" s="176">
        <f t="shared" si="2"/>
        <v>0</v>
      </c>
      <c r="S142" s="176">
        <v>0</v>
      </c>
      <c r="T142" s="17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101</v>
      </c>
      <c r="AT142" s="160" t="s">
        <v>153</v>
      </c>
      <c r="AU142" s="160" t="s">
        <v>83</v>
      </c>
      <c r="AY142" s="14" t="s">
        <v>138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83</v>
      </c>
      <c r="BK142" s="161">
        <f t="shared" si="9"/>
        <v>0</v>
      </c>
      <c r="BL142" s="14" t="s">
        <v>89</v>
      </c>
      <c r="BM142" s="160" t="s">
        <v>213</v>
      </c>
    </row>
    <row r="143" spans="1:31" s="2" customFormat="1" ht="6.75" customHeight="1">
      <c r="A143" s="29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0"/>
      <c r="M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</sheetData>
  <sheetProtection/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DESKTOP-268J5GR\uzivatel</dc:creator>
  <cp:keywords/>
  <dc:description/>
  <cp:lastModifiedBy>michal jurečko</cp:lastModifiedBy>
  <dcterms:created xsi:type="dcterms:W3CDTF">2021-08-06T09:41:51Z</dcterms:created>
  <dcterms:modified xsi:type="dcterms:W3CDTF">2021-08-11T12:24:09Z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